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10065" yWindow="6345" windowWidth="5250" windowHeight="3180" tabRatio="865" activeTab="2"/>
  </bookViews>
  <sheets>
    <sheet name="COMFIN" sheetId="16" r:id="rId1"/>
    <sheet name="COMYRT" sheetId="19" r:id="rId2"/>
    <sheet name="Table 1 - National Coordination" sheetId="11" r:id="rId3"/>
    <sheet name="Table 2 - Kutch Landscape (GUJ)" sheetId="10" r:id="rId4"/>
    <sheet name="Table 3- Askote (UTT)" sheetId="15" r:id="rId5"/>
    <sheet name="Table 4- Gir FLC" sheetId="12" r:id="rId6"/>
    <sheet name="Table 5 - Periyar - FLC" sheetId="7" r:id="rId7"/>
    <sheet name="Table 6- Kalakad FLC" sheetId="13" r:id="rId8"/>
    <sheet name="Table 7 - Natl. Cap. Bldg (WII)" sheetId="5" r:id="rId9"/>
    <sheet name="Table 8 -  Additional Sites" sheetId="14" r:id="rId10"/>
  </sheets>
  <definedNames>
    <definedName name="_xlnm.Print_Area" localSheetId="2">'Table 1 - National Coordination'!$A$1:$BD$80</definedName>
    <definedName name="_xlnm.Print_Area" localSheetId="9">'Table 8 -  Additional Sites'!$A$1:$BC$99</definedName>
    <definedName name="_xlnm.Print_Titles" localSheetId="2">'Table 1 - National Coordination'!$A:$F,'Table 1 - National Coordination'!$2:$6</definedName>
    <definedName name="_xlnm.Print_Titles" localSheetId="3">'Table 2 - Kutch Landscape (GUJ)'!$A:$F,'Table 2 - Kutch Landscape (GUJ)'!$2:$6</definedName>
    <definedName name="_xlnm.Print_Titles" localSheetId="4">'Table 3- Askote (UTT)'!$1:$5</definedName>
    <definedName name="_xlnm.Print_Titles" localSheetId="6">'Table 5 - Periyar - FLC'!$A:$E,'Table 5 - Periyar - FLC'!$2:$6</definedName>
    <definedName name="_xlnm.Print_Titles" localSheetId="7">'Table 6- Kalakad FLC'!$1:$5</definedName>
    <definedName name="_xlnm.Print_Titles" localSheetId="8">'Table 7 - Natl. Cap. Bldg (WII)'!$A:$E,'Table 7 - Natl. Cap. Bldg (WII)'!$2:$6</definedName>
    <definedName name="_xlnm.Print_Titles" localSheetId="9">'Table 8 -  Additional Sites'!$1:$5</definedName>
  </definedNames>
  <calcPr calcId="125725"/>
</workbook>
</file>

<file path=xl/calcChain.xml><?xml version="1.0" encoding="utf-8"?>
<calcChain xmlns="http://schemas.openxmlformats.org/spreadsheetml/2006/main">
  <c r="T16" i="19"/>
  <c r="Q16"/>
  <c r="AB16"/>
  <c r="W16"/>
  <c r="M16"/>
  <c r="I16"/>
  <c r="X16" s="1"/>
  <c r="AE15"/>
  <c r="AD15"/>
  <c r="AC15"/>
  <c r="AB15"/>
  <c r="AA15"/>
  <c r="Z15"/>
  <c r="Y15"/>
  <c r="X15"/>
  <c r="W15"/>
  <c r="V15"/>
  <c r="T15"/>
  <c r="Q15"/>
  <c r="AF15" s="1"/>
  <c r="AE14"/>
  <c r="AD14"/>
  <c r="AC14"/>
  <c r="AB14"/>
  <c r="AA14"/>
  <c r="Z14"/>
  <c r="Y14"/>
  <c r="X14"/>
  <c r="W14"/>
  <c r="V14"/>
  <c r="T14"/>
  <c r="Q14"/>
  <c r="AF14" s="1"/>
  <c r="P13"/>
  <c r="AE13" s="1"/>
  <c r="O13"/>
  <c r="AD13" s="1"/>
  <c r="N13"/>
  <c r="AC13" s="1"/>
  <c r="M13"/>
  <c r="AB13" s="1"/>
  <c r="L13"/>
  <c r="AA13" s="1"/>
  <c r="K13"/>
  <c r="Z13" s="1"/>
  <c r="J13"/>
  <c r="Y13" s="1"/>
  <c r="I13"/>
  <c r="X13" s="1"/>
  <c r="H13"/>
  <c r="W13" s="1"/>
  <c r="G13"/>
  <c r="V13" s="1"/>
  <c r="E13"/>
  <c r="T13" s="1"/>
  <c r="AE12"/>
  <c r="AD12"/>
  <c r="AC12"/>
  <c r="AB12"/>
  <c r="AA12"/>
  <c r="Z12"/>
  <c r="Y12"/>
  <c r="X12"/>
  <c r="W12"/>
  <c r="V12"/>
  <c r="T12"/>
  <c r="Q12"/>
  <c r="Q13" s="1"/>
  <c r="AF13" s="1"/>
  <c r="AE11"/>
  <c r="AD11"/>
  <c r="AC11"/>
  <c r="AB11"/>
  <c r="AA11"/>
  <c r="Z11"/>
  <c r="Y11"/>
  <c r="X11"/>
  <c r="W11"/>
  <c r="V11"/>
  <c r="T11"/>
  <c r="Q11"/>
  <c r="AF11" s="1"/>
  <c r="AF10"/>
  <c r="AE10"/>
  <c r="AD10"/>
  <c r="AC10"/>
  <c r="AB10"/>
  <c r="AA10"/>
  <c r="Z10"/>
  <c r="Y10"/>
  <c r="X10"/>
  <c r="W10"/>
  <c r="V10"/>
  <c r="T10"/>
  <c r="P9"/>
  <c r="P16" s="1"/>
  <c r="AE16" s="1"/>
  <c r="O9"/>
  <c r="AD9" s="1"/>
  <c r="N9"/>
  <c r="N16" s="1"/>
  <c r="AC16" s="1"/>
  <c r="M9"/>
  <c r="AB9" s="1"/>
  <c r="L9"/>
  <c r="L16" s="1"/>
  <c r="AA16" s="1"/>
  <c r="K9"/>
  <c r="Z9" s="1"/>
  <c r="J9"/>
  <c r="J16" s="1"/>
  <c r="Y16" s="1"/>
  <c r="I9"/>
  <c r="X9" s="1"/>
  <c r="H9"/>
  <c r="W9" s="1"/>
  <c r="G9"/>
  <c r="G16" s="1"/>
  <c r="V16" s="1"/>
  <c r="E9"/>
  <c r="E16" s="1"/>
  <c r="AE8"/>
  <c r="AD8"/>
  <c r="AC8"/>
  <c r="AB8"/>
  <c r="AA8"/>
  <c r="Z8"/>
  <c r="Y8"/>
  <c r="X8"/>
  <c r="W8"/>
  <c r="V8"/>
  <c r="T8"/>
  <c r="Q8"/>
  <c r="AF8" s="1"/>
  <c r="AE7"/>
  <c r="AD7"/>
  <c r="AC7"/>
  <c r="AB7"/>
  <c r="AA7"/>
  <c r="Z7"/>
  <c r="Y7"/>
  <c r="X7"/>
  <c r="W7"/>
  <c r="V7"/>
  <c r="T7"/>
  <c r="Q7"/>
  <c r="Q9" s="1"/>
  <c r="V17" i="16"/>
  <c r="AQ16"/>
  <c r="AM16"/>
  <c r="AO16" s="1"/>
  <c r="AK16"/>
  <c r="AI16"/>
  <c r="AE16"/>
  <c r="AG16" s="1"/>
  <c r="AC16"/>
  <c r="AA16"/>
  <c r="V16"/>
  <c r="T16"/>
  <c r="P16"/>
  <c r="H16"/>
  <c r="AQ15"/>
  <c r="AM15"/>
  <c r="AO15" s="1"/>
  <c r="AK15"/>
  <c r="AI15"/>
  <c r="AE15"/>
  <c r="AG15" s="1"/>
  <c r="AC15"/>
  <c r="AA15"/>
  <c r="V15"/>
  <c r="T15"/>
  <c r="P15"/>
  <c r="H15"/>
  <c r="AI14"/>
  <c r="AA14"/>
  <c r="R14"/>
  <c r="AM14" s="1"/>
  <c r="N14"/>
  <c r="P14" s="1"/>
  <c r="J14"/>
  <c r="AE14" s="1"/>
  <c r="F14"/>
  <c r="V14" s="1"/>
  <c r="AQ13"/>
  <c r="AM13"/>
  <c r="AO13" s="1"/>
  <c r="AK13"/>
  <c r="AI13"/>
  <c r="AE13"/>
  <c r="AG13" s="1"/>
  <c r="AC13"/>
  <c r="AA13"/>
  <c r="V13"/>
  <c r="T13"/>
  <c r="P13"/>
  <c r="H13"/>
  <c r="AQ12"/>
  <c r="AM12"/>
  <c r="AO12" s="1"/>
  <c r="AK12"/>
  <c r="AI12"/>
  <c r="AE12"/>
  <c r="AG12" s="1"/>
  <c r="AC12"/>
  <c r="AA12"/>
  <c r="V12"/>
  <c r="T12"/>
  <c r="P12"/>
  <c r="H12"/>
  <c r="AQ11"/>
  <c r="AM11"/>
  <c r="AI11"/>
  <c r="AE11"/>
  <c r="AA11"/>
  <c r="AM10"/>
  <c r="AE10"/>
  <c r="R10"/>
  <c r="N10"/>
  <c r="N17" s="1"/>
  <c r="J10"/>
  <c r="F10"/>
  <c r="F17" s="1"/>
  <c r="AM9"/>
  <c r="AI9"/>
  <c r="AE9"/>
  <c r="AA9"/>
  <c r="V9"/>
  <c r="AM8"/>
  <c r="AI8"/>
  <c r="AE8"/>
  <c r="AA8"/>
  <c r="V8"/>
  <c r="AN52" i="15"/>
  <c r="AF43" i="14"/>
  <c r="AT43" s="1"/>
  <c r="AD96"/>
  <c r="AJ53"/>
  <c r="AI53"/>
  <c r="AH53"/>
  <c r="AG53"/>
  <c r="AF53"/>
  <c r="AF61" s="1"/>
  <c r="AD53"/>
  <c r="AJ41"/>
  <c r="AI41"/>
  <c r="AH41"/>
  <c r="AV41" s="1"/>
  <c r="AG41"/>
  <c r="AF41"/>
  <c r="AE41"/>
  <c r="AL41" s="1"/>
  <c r="AD41"/>
  <c r="AR41" s="1"/>
  <c r="AJ37"/>
  <c r="AI37"/>
  <c r="AH37"/>
  <c r="AV37" s="1"/>
  <c r="AG37"/>
  <c r="AF37"/>
  <c r="AE37"/>
  <c r="AD37"/>
  <c r="AJ33"/>
  <c r="AI33"/>
  <c r="AH33"/>
  <c r="AV33" s="1"/>
  <c r="AG33"/>
  <c r="AF33"/>
  <c r="AE33"/>
  <c r="AD33"/>
  <c r="AR33" s="1"/>
  <c r="AZ33" s="1"/>
  <c r="AJ26"/>
  <c r="AJ43" s="1"/>
  <c r="AI26"/>
  <c r="AH26"/>
  <c r="AG26"/>
  <c r="AF26"/>
  <c r="AE26"/>
  <c r="AD26"/>
  <c r="AJ13"/>
  <c r="AH13"/>
  <c r="AF13"/>
  <c r="AD13"/>
  <c r="AL97"/>
  <c r="AL95"/>
  <c r="AL94"/>
  <c r="AL93"/>
  <c r="AL91"/>
  <c r="AL90"/>
  <c r="AL89"/>
  <c r="AL88"/>
  <c r="AL87"/>
  <c r="AL83"/>
  <c r="AL82"/>
  <c r="AL81"/>
  <c r="AL80"/>
  <c r="AL79"/>
  <c r="AL78"/>
  <c r="AL75"/>
  <c r="AL74"/>
  <c r="AL73"/>
  <c r="AL72"/>
  <c r="AL70"/>
  <c r="AL69"/>
  <c r="AL68"/>
  <c r="AL65"/>
  <c r="AL64"/>
  <c r="AL63"/>
  <c r="AL60"/>
  <c r="AL59"/>
  <c r="AL58"/>
  <c r="AL57"/>
  <c r="AL56"/>
  <c r="AL52"/>
  <c r="AL51"/>
  <c r="AL50"/>
  <c r="AL49"/>
  <c r="AL48"/>
  <c r="AL47"/>
  <c r="AL46"/>
  <c r="AL53" s="1"/>
  <c r="AL61" s="1"/>
  <c r="AL40"/>
  <c r="AL39"/>
  <c r="AL36"/>
  <c r="AL35"/>
  <c r="AL32"/>
  <c r="AL31"/>
  <c r="AL29"/>
  <c r="AL28"/>
  <c r="AL27"/>
  <c r="AL25"/>
  <c r="AL24"/>
  <c r="AL21"/>
  <c r="AL20"/>
  <c r="AL19"/>
  <c r="AL22" s="1"/>
  <c r="AL15"/>
  <c r="AL12"/>
  <c r="AL11"/>
  <c r="AJ96"/>
  <c r="AX96" s="1"/>
  <c r="AH96"/>
  <c r="AV96" s="1"/>
  <c r="AF96"/>
  <c r="AJ84"/>
  <c r="AH84"/>
  <c r="AV84" s="1"/>
  <c r="AF84"/>
  <c r="AT84" s="1"/>
  <c r="AD84"/>
  <c r="AH61"/>
  <c r="AV61" s="1"/>
  <c r="AD61"/>
  <c r="AL33" i="11"/>
  <c r="AL32"/>
  <c r="AL31"/>
  <c r="AL28"/>
  <c r="AL27"/>
  <c r="AL24"/>
  <c r="AL23"/>
  <c r="AL22"/>
  <c r="AL21"/>
  <c r="AL16"/>
  <c r="AL15"/>
  <c r="AL14"/>
  <c r="AL13"/>
  <c r="AL12"/>
  <c r="AK31" i="5"/>
  <c r="AW78"/>
  <c r="AU78"/>
  <c r="AS78"/>
  <c r="AQ78"/>
  <c r="AO78"/>
  <c r="AM78"/>
  <c r="AW76"/>
  <c r="AU76"/>
  <c r="AS76"/>
  <c r="AQ76"/>
  <c r="AO76"/>
  <c r="AM76"/>
  <c r="AY76" s="1"/>
  <c r="AW75"/>
  <c r="AU75"/>
  <c r="AS75"/>
  <c r="AQ75"/>
  <c r="AO75"/>
  <c r="AM75"/>
  <c r="AY75"/>
  <c r="AW73"/>
  <c r="AU73"/>
  <c r="AS73"/>
  <c r="AQ73"/>
  <c r="AO73"/>
  <c r="AM73"/>
  <c r="AW72"/>
  <c r="AU72"/>
  <c r="AS72"/>
  <c r="AQ72"/>
  <c r="AO72"/>
  <c r="AM72"/>
  <c r="AY72" s="1"/>
  <c r="AW71"/>
  <c r="AU71"/>
  <c r="AS71"/>
  <c r="AQ71"/>
  <c r="AY71" s="1"/>
  <c r="AO71"/>
  <c r="AM71"/>
  <c r="AW70"/>
  <c r="AU70"/>
  <c r="AS70"/>
  <c r="AQ70"/>
  <c r="AO70"/>
  <c r="AM70"/>
  <c r="AY70" s="1"/>
  <c r="AW68"/>
  <c r="AU68"/>
  <c r="AS68"/>
  <c r="AQ68"/>
  <c r="AO68"/>
  <c r="AM68"/>
  <c r="AW67"/>
  <c r="AU67"/>
  <c r="AS67"/>
  <c r="AQ67"/>
  <c r="AO67"/>
  <c r="AM67"/>
  <c r="AW66"/>
  <c r="AU66"/>
  <c r="AS66"/>
  <c r="AQ66"/>
  <c r="AO66"/>
  <c r="AM66"/>
  <c r="AW65"/>
  <c r="AU65"/>
  <c r="AS65"/>
  <c r="AQ65"/>
  <c r="AO65"/>
  <c r="AY65" s="1"/>
  <c r="AM65"/>
  <c r="AW64"/>
  <c r="AU64"/>
  <c r="AS64"/>
  <c r="AQ64"/>
  <c r="AO64"/>
  <c r="AM64"/>
  <c r="AW61"/>
  <c r="AU61"/>
  <c r="AS61"/>
  <c r="AQ61"/>
  <c r="AO61"/>
  <c r="AM61"/>
  <c r="AY61" s="1"/>
  <c r="AW59"/>
  <c r="AU59"/>
  <c r="AS59"/>
  <c r="AQ59"/>
  <c r="AO59"/>
  <c r="AM59"/>
  <c r="AW58"/>
  <c r="AU58"/>
  <c r="AS58"/>
  <c r="AQ58"/>
  <c r="AO58"/>
  <c r="AM58"/>
  <c r="AW57"/>
  <c r="AU57"/>
  <c r="AS57"/>
  <c r="AQ57"/>
  <c r="AO57"/>
  <c r="AM57"/>
  <c r="AW56"/>
  <c r="AU56"/>
  <c r="AS56"/>
  <c r="AQ56"/>
  <c r="AO56"/>
  <c r="AY56" s="1"/>
  <c r="AM56"/>
  <c r="AW55"/>
  <c r="AU55"/>
  <c r="AS55"/>
  <c r="AQ55"/>
  <c r="AO55"/>
  <c r="AM55"/>
  <c r="AW54"/>
  <c r="AU54"/>
  <c r="AS54"/>
  <c r="AQ54"/>
  <c r="AO54"/>
  <c r="AM54"/>
  <c r="AY54" s="1"/>
  <c r="AW53"/>
  <c r="AU53"/>
  <c r="AS53"/>
  <c r="AY53" s="1"/>
  <c r="AQ53"/>
  <c r="AO53"/>
  <c r="AM53"/>
  <c r="AW52"/>
  <c r="AU52"/>
  <c r="AS52"/>
  <c r="AQ52"/>
  <c r="AO52"/>
  <c r="AM52"/>
  <c r="AW51"/>
  <c r="AU51"/>
  <c r="AS51"/>
  <c r="AQ51"/>
  <c r="AO51"/>
  <c r="AM51"/>
  <c r="AY51" s="1"/>
  <c r="AW49"/>
  <c r="AU49"/>
  <c r="AS49"/>
  <c r="AQ49"/>
  <c r="AY49" s="1"/>
  <c r="AO49"/>
  <c r="AM49"/>
  <c r="AW48"/>
  <c r="AU48"/>
  <c r="AS48"/>
  <c r="AQ48"/>
  <c r="AO48"/>
  <c r="AM48"/>
  <c r="AW47"/>
  <c r="AU47"/>
  <c r="AS47"/>
  <c r="AQ47"/>
  <c r="AO47"/>
  <c r="AM47"/>
  <c r="AY47"/>
  <c r="AW46"/>
  <c r="AU46"/>
  <c r="AS46"/>
  <c r="AQ46"/>
  <c r="AY46" s="1"/>
  <c r="AO46"/>
  <c r="AM46"/>
  <c r="AW44"/>
  <c r="AU44"/>
  <c r="AS44"/>
  <c r="AQ44"/>
  <c r="AO44"/>
  <c r="AY44" s="1"/>
  <c r="AM44"/>
  <c r="AW43"/>
  <c r="AU43"/>
  <c r="AS43"/>
  <c r="AQ43"/>
  <c r="AO43"/>
  <c r="AM43"/>
  <c r="AW42"/>
  <c r="AU42"/>
  <c r="AS42"/>
  <c r="AQ42"/>
  <c r="AO42"/>
  <c r="AM42"/>
  <c r="AY42" s="1"/>
  <c r="AW41"/>
  <c r="AU41"/>
  <c r="AS41"/>
  <c r="AQ41"/>
  <c r="AO41"/>
  <c r="AM41"/>
  <c r="AW40"/>
  <c r="AU40"/>
  <c r="AS40"/>
  <c r="AQ40"/>
  <c r="AO40"/>
  <c r="AM40"/>
  <c r="AW38"/>
  <c r="AU38"/>
  <c r="AS38"/>
  <c r="AQ38"/>
  <c r="AO38"/>
  <c r="AM38"/>
  <c r="AY38" s="1"/>
  <c r="AW37"/>
  <c r="AU37"/>
  <c r="AS37"/>
  <c r="AQ37"/>
  <c r="AO37"/>
  <c r="AM37"/>
  <c r="AY37"/>
  <c r="AW35"/>
  <c r="AU35"/>
  <c r="AS35"/>
  <c r="AQ35"/>
  <c r="AY35" s="1"/>
  <c r="AO35"/>
  <c r="AM35"/>
  <c r="AW34"/>
  <c r="AU34"/>
  <c r="AS34"/>
  <c r="AQ34"/>
  <c r="AO34"/>
  <c r="AM34"/>
  <c r="AY34" s="1"/>
  <c r="AW33"/>
  <c r="AU33"/>
  <c r="AS33"/>
  <c r="AY33" s="1"/>
  <c r="AQ33"/>
  <c r="AO33"/>
  <c r="AM33"/>
  <c r="AW32"/>
  <c r="AU32"/>
  <c r="AS32"/>
  <c r="AQ32"/>
  <c r="AY32" s="1"/>
  <c r="AO32"/>
  <c r="AM32"/>
  <c r="AW31"/>
  <c r="AU31"/>
  <c r="AS31"/>
  <c r="AQ31"/>
  <c r="AO31"/>
  <c r="AM31"/>
  <c r="AW30"/>
  <c r="AU30"/>
  <c r="AS30"/>
  <c r="AQ30"/>
  <c r="AO30"/>
  <c r="AM30"/>
  <c r="AW28"/>
  <c r="AU28"/>
  <c r="AS28"/>
  <c r="AQ28"/>
  <c r="AO28"/>
  <c r="AM28"/>
  <c r="AY28" s="1"/>
  <c r="AW27"/>
  <c r="AU27"/>
  <c r="AS27"/>
  <c r="AQ27"/>
  <c r="AO27"/>
  <c r="AM27"/>
  <c r="AY27"/>
  <c r="AW26"/>
  <c r="AU26"/>
  <c r="AS26"/>
  <c r="AQ26"/>
  <c r="AO26"/>
  <c r="AM26"/>
  <c r="AW25"/>
  <c r="AU25"/>
  <c r="AS25"/>
  <c r="AQ25"/>
  <c r="AO25"/>
  <c r="AM25"/>
  <c r="AY25" s="1"/>
  <c r="AW24"/>
  <c r="AU24"/>
  <c r="AS24"/>
  <c r="AY24" s="1"/>
  <c r="AQ24"/>
  <c r="AO24"/>
  <c r="AM24"/>
  <c r="AW23"/>
  <c r="AU23"/>
  <c r="AS23"/>
  <c r="AQ23"/>
  <c r="AO23"/>
  <c r="AM23"/>
  <c r="AW22"/>
  <c r="AU22"/>
  <c r="AS22"/>
  <c r="AQ22"/>
  <c r="AO22"/>
  <c r="AM22"/>
  <c r="AY22" s="1"/>
  <c r="AW21"/>
  <c r="AU21"/>
  <c r="AS21"/>
  <c r="AQ21"/>
  <c r="AY21" s="1"/>
  <c r="AO21"/>
  <c r="AM21"/>
  <c r="AW19"/>
  <c r="AU19"/>
  <c r="AS19"/>
  <c r="AQ19"/>
  <c r="AO19"/>
  <c r="AY19" s="1"/>
  <c r="AM19"/>
  <c r="AW18"/>
  <c r="AU18"/>
  <c r="AS18"/>
  <c r="AQ18"/>
  <c r="AO18"/>
  <c r="AM18"/>
  <c r="AW17"/>
  <c r="AU17"/>
  <c r="AS17"/>
  <c r="AQ17"/>
  <c r="AO17"/>
  <c r="AM17"/>
  <c r="AY17"/>
  <c r="AW16"/>
  <c r="AU16"/>
  <c r="AS16"/>
  <c r="AQ16"/>
  <c r="AO16"/>
  <c r="AM16"/>
  <c r="AW14"/>
  <c r="AU14"/>
  <c r="AS14"/>
  <c r="AQ14"/>
  <c r="AO14"/>
  <c r="AM14"/>
  <c r="AW13"/>
  <c r="AU13"/>
  <c r="AS13"/>
  <c r="AQ13"/>
  <c r="AO13"/>
  <c r="AM13"/>
  <c r="AY13" s="1"/>
  <c r="AW12"/>
  <c r="AU12"/>
  <c r="AS12"/>
  <c r="AQ12"/>
  <c r="AO12"/>
  <c r="AM12"/>
  <c r="AY12"/>
  <c r="AW11"/>
  <c r="AU11"/>
  <c r="AS11"/>
  <c r="AQ11"/>
  <c r="AO11"/>
  <c r="AM11"/>
  <c r="AW10"/>
  <c r="AU10"/>
  <c r="AS10"/>
  <c r="AQ10"/>
  <c r="AO10"/>
  <c r="AM10"/>
  <c r="AY10" s="1"/>
  <c r="AW9"/>
  <c r="AU9"/>
  <c r="AS9"/>
  <c r="AY9" s="1"/>
  <c r="AQ9"/>
  <c r="AO9"/>
  <c r="AM9"/>
  <c r="AI74"/>
  <c r="AW74" s="1"/>
  <c r="AH74"/>
  <c r="AG74"/>
  <c r="AU74"/>
  <c r="AF74"/>
  <c r="AE74"/>
  <c r="AS74"/>
  <c r="AD74"/>
  <c r="AD77" s="1"/>
  <c r="AD79" s="1"/>
  <c r="AC74"/>
  <c r="AQ74"/>
  <c r="AB74"/>
  <c r="AA74"/>
  <c r="AO74" s="1"/>
  <c r="Z74"/>
  <c r="Y74"/>
  <c r="AM74" s="1"/>
  <c r="AY74" s="1"/>
  <c r="AI69"/>
  <c r="AW69"/>
  <c r="AH69"/>
  <c r="AH77" s="1"/>
  <c r="AH79" s="1"/>
  <c r="AG69"/>
  <c r="AU69" s="1"/>
  <c r="AG77"/>
  <c r="AF69"/>
  <c r="AF77"/>
  <c r="AF79"/>
  <c r="AE69"/>
  <c r="AD69"/>
  <c r="AC69"/>
  <c r="AC77"/>
  <c r="AB69"/>
  <c r="AB77" s="1"/>
  <c r="AB79" s="1"/>
  <c r="AA69"/>
  <c r="AO69"/>
  <c r="Z69"/>
  <c r="Z77"/>
  <c r="Z79"/>
  <c r="Z80" s="1"/>
  <c r="Y69"/>
  <c r="AH62"/>
  <c r="AD62"/>
  <c r="AD63" s="1"/>
  <c r="Z62"/>
  <c r="AI60"/>
  <c r="AW60"/>
  <c r="AH60"/>
  <c r="AG60"/>
  <c r="AU60"/>
  <c r="AF60"/>
  <c r="AF62" s="1"/>
  <c r="AE60"/>
  <c r="AS60"/>
  <c r="AD60"/>
  <c r="AC60"/>
  <c r="AB60"/>
  <c r="AB62" s="1"/>
  <c r="AA60"/>
  <c r="AO60" s="1"/>
  <c r="Z60"/>
  <c r="Y60"/>
  <c r="AM60"/>
  <c r="AI50"/>
  <c r="AW50"/>
  <c r="AH50"/>
  <c r="AG50"/>
  <c r="AU50" s="1"/>
  <c r="AF50"/>
  <c r="AE50"/>
  <c r="AS50" s="1"/>
  <c r="AD50"/>
  <c r="AC50"/>
  <c r="AQ50"/>
  <c r="AB50"/>
  <c r="AA50"/>
  <c r="AO50"/>
  <c r="Z50"/>
  <c r="Y50"/>
  <c r="AM50" s="1"/>
  <c r="AI45"/>
  <c r="AW45"/>
  <c r="AH45"/>
  <c r="AG45"/>
  <c r="AU45"/>
  <c r="AF45"/>
  <c r="AE45"/>
  <c r="AS45"/>
  <c r="AD45"/>
  <c r="AC45"/>
  <c r="AQ45" s="1"/>
  <c r="AB45"/>
  <c r="AA45"/>
  <c r="AO45" s="1"/>
  <c r="Z45"/>
  <c r="Y45"/>
  <c r="AM45"/>
  <c r="AY45" s="1"/>
  <c r="AI36"/>
  <c r="AW36"/>
  <c r="AH36"/>
  <c r="AG36"/>
  <c r="AF36"/>
  <c r="AE36"/>
  <c r="AE39" s="1"/>
  <c r="AS39" s="1"/>
  <c r="AD36"/>
  <c r="AC36"/>
  <c r="AQ36"/>
  <c r="AB36"/>
  <c r="AA36"/>
  <c r="AO36"/>
  <c r="Z36"/>
  <c r="Y36"/>
  <c r="AM36" s="1"/>
  <c r="AI29"/>
  <c r="AW29"/>
  <c r="AH29"/>
  <c r="AH39" s="1"/>
  <c r="AG29"/>
  <c r="AU29"/>
  <c r="AF29"/>
  <c r="AF39" s="1"/>
  <c r="AE29"/>
  <c r="AS29"/>
  <c r="AD29"/>
  <c r="AD39" s="1"/>
  <c r="AC29"/>
  <c r="AQ29"/>
  <c r="AB29"/>
  <c r="AB39" s="1"/>
  <c r="AA29"/>
  <c r="AO29"/>
  <c r="Z29"/>
  <c r="Z39" s="1"/>
  <c r="Y29"/>
  <c r="AM29"/>
  <c r="AY29"/>
  <c r="AI20"/>
  <c r="AW20"/>
  <c r="AH20"/>
  <c r="AG20"/>
  <c r="AF20"/>
  <c r="AE20"/>
  <c r="AS20" s="1"/>
  <c r="AD20"/>
  <c r="AC20"/>
  <c r="AQ20"/>
  <c r="AB20"/>
  <c r="AA20"/>
  <c r="AO20"/>
  <c r="Z20"/>
  <c r="Y20"/>
  <c r="AM20" s="1"/>
  <c r="AI15"/>
  <c r="AI63" s="1"/>
  <c r="AH15"/>
  <c r="AG15"/>
  <c r="AU15"/>
  <c r="AF15"/>
  <c r="AE15"/>
  <c r="AD15"/>
  <c r="AC15"/>
  <c r="AQ15"/>
  <c r="AB15"/>
  <c r="AA15"/>
  <c r="AO15"/>
  <c r="Z15"/>
  <c r="Y15"/>
  <c r="AM15" s="1"/>
  <c r="AK78"/>
  <c r="AK76"/>
  <c r="AK75"/>
  <c r="AK73"/>
  <c r="AK72"/>
  <c r="AK71"/>
  <c r="AK70"/>
  <c r="AK68"/>
  <c r="AK67"/>
  <c r="AK69" s="1"/>
  <c r="AK77" s="1"/>
  <c r="AK79" s="1"/>
  <c r="AK66"/>
  <c r="AK65"/>
  <c r="AK64"/>
  <c r="AK61"/>
  <c r="AK59"/>
  <c r="AK58"/>
  <c r="AK57"/>
  <c r="AK56"/>
  <c r="AK55"/>
  <c r="AK54"/>
  <c r="AK53"/>
  <c r="AK60" s="1"/>
  <c r="AK62" s="1"/>
  <c r="AK52"/>
  <c r="AK51"/>
  <c r="AK49"/>
  <c r="AK48"/>
  <c r="AK47"/>
  <c r="AK50" s="1"/>
  <c r="AK46"/>
  <c r="AK44"/>
  <c r="AK43"/>
  <c r="AK42"/>
  <c r="AK41"/>
  <c r="AK40"/>
  <c r="AK38"/>
  <c r="AK37"/>
  <c r="AK35"/>
  <c r="AK34"/>
  <c r="AK33"/>
  <c r="AK32"/>
  <c r="AK36" s="1"/>
  <c r="AK30"/>
  <c r="AK28"/>
  <c r="AK27"/>
  <c r="AK29" s="1"/>
  <c r="AK26"/>
  <c r="AK25"/>
  <c r="AK24"/>
  <c r="AK23"/>
  <c r="AK22"/>
  <c r="AK21"/>
  <c r="AK19"/>
  <c r="AK18"/>
  <c r="AK20" s="1"/>
  <c r="AK17"/>
  <c r="AK16"/>
  <c r="AK14"/>
  <c r="AK13"/>
  <c r="AK12"/>
  <c r="AK11"/>
  <c r="AK10"/>
  <c r="AK9"/>
  <c r="AK15" s="1"/>
  <c r="Z70" i="11"/>
  <c r="AN70" s="1"/>
  <c r="AY66"/>
  <c r="AY71"/>
  <c r="AY78"/>
  <c r="AW66"/>
  <c r="AW71" s="1"/>
  <c r="AW78" s="1"/>
  <c r="AU66"/>
  <c r="AU71" s="1"/>
  <c r="AU78" s="1"/>
  <c r="AS66"/>
  <c r="AS71"/>
  <c r="AS78" s="1"/>
  <c r="AQ66"/>
  <c r="AQ71"/>
  <c r="AQ78"/>
  <c r="AO66"/>
  <c r="AO71" s="1"/>
  <c r="AO78" s="1"/>
  <c r="AM66"/>
  <c r="AM71"/>
  <c r="AM78" s="1"/>
  <c r="AL66"/>
  <c r="AK66"/>
  <c r="AK71" s="1"/>
  <c r="AK78" s="1"/>
  <c r="AJ66"/>
  <c r="AI66"/>
  <c r="AI71" s="1"/>
  <c r="AI78" s="1"/>
  <c r="AH66"/>
  <c r="AG66"/>
  <c r="AG71" s="1"/>
  <c r="AG78" s="1"/>
  <c r="AF66"/>
  <c r="AE66"/>
  <c r="AE71"/>
  <c r="AE78" s="1"/>
  <c r="AD66"/>
  <c r="AC66"/>
  <c r="AC71" s="1"/>
  <c r="AC78" s="1"/>
  <c r="AB66"/>
  <c r="Z66"/>
  <c r="Z71" s="1"/>
  <c r="Z78" s="1"/>
  <c r="AY51"/>
  <c r="AY53"/>
  <c r="AW51"/>
  <c r="AW53" s="1"/>
  <c r="AU51"/>
  <c r="AU53"/>
  <c r="AS51"/>
  <c r="AS53" s="1"/>
  <c r="AQ51"/>
  <c r="AQ53"/>
  <c r="AO51"/>
  <c r="AO53" s="1"/>
  <c r="AM51"/>
  <c r="AM53"/>
  <c r="AL51"/>
  <c r="AL53" s="1"/>
  <c r="AK51"/>
  <c r="AK53"/>
  <c r="AJ51"/>
  <c r="AJ53" s="1"/>
  <c r="AI51"/>
  <c r="AI53"/>
  <c r="AH51"/>
  <c r="AH53" s="1"/>
  <c r="AG51"/>
  <c r="AG53"/>
  <c r="AF51"/>
  <c r="AF53" s="1"/>
  <c r="AE51"/>
  <c r="AE53"/>
  <c r="AD51"/>
  <c r="AD53" s="1"/>
  <c r="AC51"/>
  <c r="AC53"/>
  <c r="AB51"/>
  <c r="AB53" s="1"/>
  <c r="Z51"/>
  <c r="Z53"/>
  <c r="AY34"/>
  <c r="AW34"/>
  <c r="AU34"/>
  <c r="AS34"/>
  <c r="AQ34"/>
  <c r="AO34"/>
  <c r="AM34"/>
  <c r="AL34"/>
  <c r="AK34"/>
  <c r="AJ34"/>
  <c r="AI34"/>
  <c r="AH34"/>
  <c r="AG34"/>
  <c r="AF34"/>
  <c r="AE34"/>
  <c r="AD34"/>
  <c r="AC34"/>
  <c r="AB34"/>
  <c r="AY29"/>
  <c r="AW29"/>
  <c r="AU29"/>
  <c r="AS29"/>
  <c r="AQ29"/>
  <c r="AO29"/>
  <c r="AM29"/>
  <c r="AK29"/>
  <c r="AJ29"/>
  <c r="AI29"/>
  <c r="AH29"/>
  <c r="AG29"/>
  <c r="AF29"/>
  <c r="AE29"/>
  <c r="AD29"/>
  <c r="AC29"/>
  <c r="AB29"/>
  <c r="AB25"/>
  <c r="AY25"/>
  <c r="AW25"/>
  <c r="AU25"/>
  <c r="AS25"/>
  <c r="AS37" s="1"/>
  <c r="AS54" s="1"/>
  <c r="AS79" s="1"/>
  <c r="AQ25"/>
  <c r="AO25"/>
  <c r="AM25"/>
  <c r="AL25"/>
  <c r="AK25"/>
  <c r="AJ25"/>
  <c r="AI25"/>
  <c r="AH25"/>
  <c r="AG25"/>
  <c r="AF25"/>
  <c r="AE25"/>
  <c r="AD25"/>
  <c r="AC25"/>
  <c r="Z25"/>
  <c r="AY17"/>
  <c r="AY19"/>
  <c r="AY37" s="1"/>
  <c r="AY54" s="1"/>
  <c r="AY79" s="1"/>
  <c r="AW17"/>
  <c r="AW19"/>
  <c r="AW37" s="1"/>
  <c r="AW54" s="1"/>
  <c r="AW79" s="1"/>
  <c r="AU17"/>
  <c r="AU19" s="1"/>
  <c r="AS17"/>
  <c r="AS19"/>
  <c r="AQ17"/>
  <c r="AQ19"/>
  <c r="AQ37" s="1"/>
  <c r="AQ54" s="1"/>
  <c r="AQ79" s="1"/>
  <c r="AO17"/>
  <c r="AO19" s="1"/>
  <c r="AO37" s="1"/>
  <c r="AO54" s="1"/>
  <c r="AO79" s="1"/>
  <c r="AM17"/>
  <c r="AM19" s="1"/>
  <c r="AK17"/>
  <c r="AK19"/>
  <c r="AK37"/>
  <c r="AK54" s="1"/>
  <c r="AK79" s="1"/>
  <c r="AJ17"/>
  <c r="AJ19"/>
  <c r="AJ37"/>
  <c r="AJ54" s="1"/>
  <c r="AJ79" s="1"/>
  <c r="AI17"/>
  <c r="AI19" s="1"/>
  <c r="AI37" s="1"/>
  <c r="AI54" s="1"/>
  <c r="AI79" s="1"/>
  <c r="AH17"/>
  <c r="AH19" s="1"/>
  <c r="AH37" s="1"/>
  <c r="AH54" s="1"/>
  <c r="AG17"/>
  <c r="AG19"/>
  <c r="AG37" s="1"/>
  <c r="AG54" s="1"/>
  <c r="AG79" s="1"/>
  <c r="AF17"/>
  <c r="AF19" s="1"/>
  <c r="AF37" s="1"/>
  <c r="AF54" s="1"/>
  <c r="AE17"/>
  <c r="AE19" s="1"/>
  <c r="AD17"/>
  <c r="AD19"/>
  <c r="AD37"/>
  <c r="AD54" s="1"/>
  <c r="AD79" s="1"/>
  <c r="AC17"/>
  <c r="AC19"/>
  <c r="AC37"/>
  <c r="AC54" s="1"/>
  <c r="AB17"/>
  <c r="AB19" s="1"/>
  <c r="AB37" s="1"/>
  <c r="AB54" s="1"/>
  <c r="AB79" s="1"/>
  <c r="Z17"/>
  <c r="AP98" i="14"/>
  <c r="AP97"/>
  <c r="AR97"/>
  <c r="AT97"/>
  <c r="AV97"/>
  <c r="AX97"/>
  <c r="AP96"/>
  <c r="AR96"/>
  <c r="AT96"/>
  <c r="AP95"/>
  <c r="AR95"/>
  <c r="AT95"/>
  <c r="AV95"/>
  <c r="AX95"/>
  <c r="AP94"/>
  <c r="AR94"/>
  <c r="AT94"/>
  <c r="AZ94" s="1"/>
  <c r="AV94"/>
  <c r="AX94"/>
  <c r="AP93"/>
  <c r="AR93"/>
  <c r="AT93"/>
  <c r="AV93"/>
  <c r="AX93"/>
  <c r="AP92"/>
  <c r="AR92"/>
  <c r="AT92"/>
  <c r="AV92"/>
  <c r="AX92"/>
  <c r="AP91"/>
  <c r="AR91"/>
  <c r="AT91"/>
  <c r="AV91"/>
  <c r="AX91"/>
  <c r="AP90"/>
  <c r="AR90"/>
  <c r="AT90"/>
  <c r="AZ90" s="1"/>
  <c r="AV90"/>
  <c r="AX90"/>
  <c r="AP89"/>
  <c r="AR89"/>
  <c r="AT89"/>
  <c r="AV89"/>
  <c r="AX89"/>
  <c r="AP88"/>
  <c r="AR88"/>
  <c r="AT88"/>
  <c r="AV88"/>
  <c r="AX88"/>
  <c r="AP87"/>
  <c r="AR87"/>
  <c r="AT87"/>
  <c r="AV87"/>
  <c r="AX87"/>
  <c r="AP86"/>
  <c r="AR86"/>
  <c r="AT86"/>
  <c r="AZ86" s="1"/>
  <c r="AV86"/>
  <c r="AX86"/>
  <c r="AP85"/>
  <c r="AR85"/>
  <c r="AT85"/>
  <c r="AV85"/>
  <c r="AX85"/>
  <c r="AP84"/>
  <c r="AR84"/>
  <c r="AX84"/>
  <c r="AP83"/>
  <c r="AR83"/>
  <c r="AT83"/>
  <c r="AV83"/>
  <c r="AZ83" s="1"/>
  <c r="AX83"/>
  <c r="AP82"/>
  <c r="AR82"/>
  <c r="AT82"/>
  <c r="AV82"/>
  <c r="AX82"/>
  <c r="AP81"/>
  <c r="AR81"/>
  <c r="AT81"/>
  <c r="AV81"/>
  <c r="AX81"/>
  <c r="AP80"/>
  <c r="AR80"/>
  <c r="AT80"/>
  <c r="AV80"/>
  <c r="AX80"/>
  <c r="AP79"/>
  <c r="AZ79" s="1"/>
  <c r="AR79"/>
  <c r="AT79"/>
  <c r="AV79"/>
  <c r="AX79"/>
  <c r="AP78"/>
  <c r="AR78"/>
  <c r="AT78"/>
  <c r="AV78"/>
  <c r="AX78"/>
  <c r="AP77"/>
  <c r="AR77"/>
  <c r="AZ77" s="1"/>
  <c r="AT77"/>
  <c r="AV77"/>
  <c r="AX77"/>
  <c r="AP76"/>
  <c r="AP75"/>
  <c r="AR75"/>
  <c r="AT75"/>
  <c r="AZ75" s="1"/>
  <c r="AV75"/>
  <c r="AX75"/>
  <c r="AP74"/>
  <c r="AR74"/>
  <c r="AT74"/>
  <c r="AV74"/>
  <c r="AX74"/>
  <c r="AP73"/>
  <c r="AR73"/>
  <c r="AT73"/>
  <c r="AV73"/>
  <c r="AX73"/>
  <c r="AP72"/>
  <c r="AR72"/>
  <c r="AT72"/>
  <c r="AV72"/>
  <c r="AX72"/>
  <c r="AP71"/>
  <c r="AR71"/>
  <c r="AT71"/>
  <c r="AZ71" s="1"/>
  <c r="AV71"/>
  <c r="AX71"/>
  <c r="AP70"/>
  <c r="AR70"/>
  <c r="AT70"/>
  <c r="AV70"/>
  <c r="AX70"/>
  <c r="AP69"/>
  <c r="AZ69" s="1"/>
  <c r="AR69"/>
  <c r="AT69"/>
  <c r="AV69"/>
  <c r="AX69"/>
  <c r="AP68"/>
  <c r="AR68"/>
  <c r="AT68"/>
  <c r="AV68"/>
  <c r="AX68"/>
  <c r="AP67"/>
  <c r="AR67"/>
  <c r="AT67"/>
  <c r="AZ67" s="1"/>
  <c r="AV67"/>
  <c r="AX67"/>
  <c r="AP66"/>
  <c r="AR66"/>
  <c r="AT66"/>
  <c r="AV66"/>
  <c r="AX66"/>
  <c r="AP65"/>
  <c r="AZ65" s="1"/>
  <c r="AR65"/>
  <c r="AT65"/>
  <c r="AV65"/>
  <c r="AX65"/>
  <c r="AP64"/>
  <c r="AR64"/>
  <c r="AT64"/>
  <c r="AV64"/>
  <c r="AX64"/>
  <c r="AP63"/>
  <c r="AR63"/>
  <c r="AT63"/>
  <c r="AZ63" s="1"/>
  <c r="AV63"/>
  <c r="AX63"/>
  <c r="AP62"/>
  <c r="AR62"/>
  <c r="AT62"/>
  <c r="AV62"/>
  <c r="AX62"/>
  <c r="AP61"/>
  <c r="AP60"/>
  <c r="AZ60" s="1"/>
  <c r="AR60"/>
  <c r="AT60"/>
  <c r="AV60"/>
  <c r="AX60"/>
  <c r="AP59"/>
  <c r="AR59"/>
  <c r="AT59"/>
  <c r="AV59"/>
  <c r="AX59"/>
  <c r="AP58"/>
  <c r="AR58"/>
  <c r="AT58"/>
  <c r="AV58"/>
  <c r="AX58"/>
  <c r="AP57"/>
  <c r="AR57"/>
  <c r="AT57"/>
  <c r="AV57"/>
  <c r="AX57"/>
  <c r="AP56"/>
  <c r="AR56"/>
  <c r="AT56"/>
  <c r="AV56"/>
  <c r="AX56"/>
  <c r="AP55"/>
  <c r="AR55"/>
  <c r="AT55"/>
  <c r="AV55"/>
  <c r="AX55"/>
  <c r="AP54"/>
  <c r="AR54"/>
  <c r="AT54"/>
  <c r="AV54"/>
  <c r="AX54"/>
  <c r="AP53"/>
  <c r="AR53"/>
  <c r="AV53"/>
  <c r="AP52"/>
  <c r="AZ52" s="1"/>
  <c r="AR52"/>
  <c r="AT52"/>
  <c r="AV52"/>
  <c r="AX52"/>
  <c r="AP51"/>
  <c r="AR51"/>
  <c r="AT51"/>
  <c r="AV51"/>
  <c r="AX51"/>
  <c r="AP50"/>
  <c r="AR50"/>
  <c r="AT50"/>
  <c r="AZ50" s="1"/>
  <c r="AV50"/>
  <c r="AX50"/>
  <c r="AP49"/>
  <c r="AR49"/>
  <c r="AT49"/>
  <c r="AV49"/>
  <c r="AX49"/>
  <c r="AP48"/>
  <c r="AR48"/>
  <c r="AT48"/>
  <c r="AV48"/>
  <c r="AX48"/>
  <c r="AP47"/>
  <c r="AR47"/>
  <c r="AT47"/>
  <c r="AV47"/>
  <c r="AX47"/>
  <c r="AP46"/>
  <c r="AR46"/>
  <c r="AT46"/>
  <c r="AZ46" s="1"/>
  <c r="AV46"/>
  <c r="AX46"/>
  <c r="AP45"/>
  <c r="AR45"/>
  <c r="AT45"/>
  <c r="AV45"/>
  <c r="AX45"/>
  <c r="AP44"/>
  <c r="AR44"/>
  <c r="AT44"/>
  <c r="AV44"/>
  <c r="AX44"/>
  <c r="AP43"/>
  <c r="AX43"/>
  <c r="AP42"/>
  <c r="AR42"/>
  <c r="AT42"/>
  <c r="AV42"/>
  <c r="AX42"/>
  <c r="AP41"/>
  <c r="AT41"/>
  <c r="AX41"/>
  <c r="AP40"/>
  <c r="AR40"/>
  <c r="AT40"/>
  <c r="AV40"/>
  <c r="AX40"/>
  <c r="AP39"/>
  <c r="AR39"/>
  <c r="AT39"/>
  <c r="AV39"/>
  <c r="AX39"/>
  <c r="AP38"/>
  <c r="AR38"/>
  <c r="AT38"/>
  <c r="AZ38" s="1"/>
  <c r="AV38"/>
  <c r="AX38"/>
  <c r="AP37"/>
  <c r="AT37"/>
  <c r="AX37"/>
  <c r="AP36"/>
  <c r="AR36"/>
  <c r="AT36"/>
  <c r="AV36"/>
  <c r="AX36"/>
  <c r="AP35"/>
  <c r="AR35"/>
  <c r="AZ35" s="1"/>
  <c r="AT35"/>
  <c r="AV35"/>
  <c r="AX35"/>
  <c r="AP34"/>
  <c r="AR34"/>
  <c r="AT34"/>
  <c r="AV34"/>
  <c r="AX34"/>
  <c r="AP33"/>
  <c r="AT33"/>
  <c r="AX33"/>
  <c r="AP32"/>
  <c r="AR32"/>
  <c r="AT32"/>
  <c r="AV32"/>
  <c r="AX32"/>
  <c r="AP31"/>
  <c r="AR31"/>
  <c r="AT31"/>
  <c r="AV31"/>
  <c r="AX31"/>
  <c r="AP30"/>
  <c r="AR30"/>
  <c r="AT30"/>
  <c r="AV30"/>
  <c r="AX30"/>
  <c r="AP29"/>
  <c r="AR29"/>
  <c r="AT29"/>
  <c r="AV29"/>
  <c r="AX29"/>
  <c r="AP28"/>
  <c r="AR28"/>
  <c r="AT28"/>
  <c r="AV28"/>
  <c r="AX28"/>
  <c r="AP27"/>
  <c r="AR27"/>
  <c r="AZ27" s="1"/>
  <c r="AT27"/>
  <c r="AV27"/>
  <c r="AX27"/>
  <c r="AP26"/>
  <c r="AR26"/>
  <c r="AT26"/>
  <c r="AX26"/>
  <c r="AP25"/>
  <c r="AZ25" s="1"/>
  <c r="AR25"/>
  <c r="AT25"/>
  <c r="AV25"/>
  <c r="AX25"/>
  <c r="AP24"/>
  <c r="AR24"/>
  <c r="AT24"/>
  <c r="AV24"/>
  <c r="AX24"/>
  <c r="AP23"/>
  <c r="AR23"/>
  <c r="AZ23" s="1"/>
  <c r="AT23"/>
  <c r="AV23"/>
  <c r="AX23"/>
  <c r="AP22"/>
  <c r="AR22"/>
  <c r="AT22"/>
  <c r="AV22"/>
  <c r="AX22"/>
  <c r="AP21"/>
  <c r="AR21"/>
  <c r="AT21"/>
  <c r="AV21"/>
  <c r="AX21"/>
  <c r="AP20"/>
  <c r="AR20"/>
  <c r="AT20"/>
  <c r="AV20"/>
  <c r="AX20"/>
  <c r="AP19"/>
  <c r="AR19"/>
  <c r="AZ19" s="1"/>
  <c r="AT19"/>
  <c r="AV19"/>
  <c r="AX19"/>
  <c r="AP18"/>
  <c r="AR18"/>
  <c r="AT18"/>
  <c r="AV18"/>
  <c r="AX18"/>
  <c r="AP17"/>
  <c r="AZ17" s="1"/>
  <c r="AR17"/>
  <c r="AT17"/>
  <c r="AV17"/>
  <c r="AX17"/>
  <c r="AP16"/>
  <c r="AR16"/>
  <c r="AT16"/>
  <c r="AZ16" s="1"/>
  <c r="AV16"/>
  <c r="AX16"/>
  <c r="AP15"/>
  <c r="AR15"/>
  <c r="AZ15" s="1"/>
  <c r="AT15"/>
  <c r="AV15"/>
  <c r="AX15"/>
  <c r="AP14"/>
  <c r="AR14"/>
  <c r="AT14"/>
  <c r="AV14"/>
  <c r="AX14"/>
  <c r="AP13"/>
  <c r="AT13"/>
  <c r="AV13"/>
  <c r="AX13"/>
  <c r="AP12"/>
  <c r="AR12"/>
  <c r="AT12"/>
  <c r="AV12"/>
  <c r="AX12"/>
  <c r="AX11"/>
  <c r="AV11"/>
  <c r="AR11"/>
  <c r="AT11"/>
  <c r="AN98"/>
  <c r="AN97"/>
  <c r="AZ97"/>
  <c r="AN96"/>
  <c r="AN95"/>
  <c r="AZ95" s="1"/>
  <c r="AN94"/>
  <c r="AN93"/>
  <c r="AZ93" s="1"/>
  <c r="AN92"/>
  <c r="AN91"/>
  <c r="AZ91" s="1"/>
  <c r="AN90"/>
  <c r="AN89"/>
  <c r="AZ89"/>
  <c r="AN88"/>
  <c r="AN87"/>
  <c r="AZ87" s="1"/>
  <c r="AN86"/>
  <c r="AN85"/>
  <c r="AZ85" s="1"/>
  <c r="AN84"/>
  <c r="AN83"/>
  <c r="AN82"/>
  <c r="AN81"/>
  <c r="AZ81"/>
  <c r="AN80"/>
  <c r="AN79"/>
  <c r="AN78"/>
  <c r="AZ78" s="1"/>
  <c r="AN77"/>
  <c r="AN76"/>
  <c r="AN75"/>
  <c r="AN74"/>
  <c r="AZ74" s="1"/>
  <c r="AN73"/>
  <c r="AN72"/>
  <c r="AZ72" s="1"/>
  <c r="AN71"/>
  <c r="AN70"/>
  <c r="AZ70"/>
  <c r="AN69"/>
  <c r="AN68"/>
  <c r="AZ68" s="1"/>
  <c r="AN67"/>
  <c r="AN66"/>
  <c r="AZ66" s="1"/>
  <c r="AN65"/>
  <c r="AN64"/>
  <c r="AZ64" s="1"/>
  <c r="AN63"/>
  <c r="AN62"/>
  <c r="AZ62"/>
  <c r="AN61"/>
  <c r="AN60"/>
  <c r="AN59"/>
  <c r="AZ59" s="1"/>
  <c r="AN58"/>
  <c r="AZ58"/>
  <c r="AN57"/>
  <c r="AN56"/>
  <c r="AZ56"/>
  <c r="AN55"/>
  <c r="AZ55" s="1"/>
  <c r="AN54"/>
  <c r="AZ54"/>
  <c r="AN53"/>
  <c r="AN52"/>
  <c r="AN51"/>
  <c r="AZ51"/>
  <c r="AN50"/>
  <c r="AN49"/>
  <c r="AZ49" s="1"/>
  <c r="AN48"/>
  <c r="AN47"/>
  <c r="AZ47" s="1"/>
  <c r="AN46"/>
  <c r="AN45"/>
  <c r="AZ45" s="1"/>
  <c r="AN44"/>
  <c r="AN43"/>
  <c r="AN42"/>
  <c r="AN41"/>
  <c r="AZ41" s="1"/>
  <c r="AN40"/>
  <c r="AN39"/>
  <c r="AZ39" s="1"/>
  <c r="AN38"/>
  <c r="AN37"/>
  <c r="AN36"/>
  <c r="AZ36" s="1"/>
  <c r="AN35"/>
  <c r="AN34"/>
  <c r="AZ34" s="1"/>
  <c r="AN33"/>
  <c r="AN32"/>
  <c r="AN31"/>
  <c r="AZ31"/>
  <c r="AN30"/>
  <c r="AN29"/>
  <c r="AZ29"/>
  <c r="AN28"/>
  <c r="AZ28" s="1"/>
  <c r="AN27"/>
  <c r="AN26"/>
  <c r="AN25"/>
  <c r="AN24"/>
  <c r="AN23"/>
  <c r="AN22"/>
  <c r="AN21"/>
  <c r="AZ21"/>
  <c r="AN20"/>
  <c r="AN19"/>
  <c r="AN18"/>
  <c r="AZ18" s="1"/>
  <c r="AN17"/>
  <c r="AN16"/>
  <c r="AN15"/>
  <c r="AN14"/>
  <c r="AZ14" s="1"/>
  <c r="AN13"/>
  <c r="AN12"/>
  <c r="AZ12" s="1"/>
  <c r="AN11"/>
  <c r="AV22" i="11"/>
  <c r="AB11" i="14"/>
  <c r="AP11" s="1"/>
  <c r="AZ11" s="1"/>
  <c r="AW66" i="13"/>
  <c r="AW65"/>
  <c r="AW64"/>
  <c r="AW63"/>
  <c r="AW62"/>
  <c r="AW61"/>
  <c r="AW60"/>
  <c r="AW59"/>
  <c r="AW58"/>
  <c r="AW57"/>
  <c r="AW56"/>
  <c r="AW55"/>
  <c r="AW54"/>
  <c r="AW53"/>
  <c r="AW52"/>
  <c r="AW51"/>
  <c r="AW50"/>
  <c r="AW49"/>
  <c r="AW48"/>
  <c r="AW47"/>
  <c r="AW46"/>
  <c r="AW45"/>
  <c r="AW44"/>
  <c r="AW43"/>
  <c r="AW42"/>
  <c r="AW41"/>
  <c r="AW40"/>
  <c r="AW39"/>
  <c r="AW38"/>
  <c r="AW37"/>
  <c r="AW36"/>
  <c r="AW35"/>
  <c r="AW34"/>
  <c r="AW33"/>
  <c r="AW32"/>
  <c r="AW31"/>
  <c r="AW30"/>
  <c r="AW29"/>
  <c r="AW28"/>
  <c r="AW27"/>
  <c r="AW26"/>
  <c r="AW25"/>
  <c r="AW24"/>
  <c r="AW23"/>
  <c r="AW22"/>
  <c r="AW21"/>
  <c r="AW20"/>
  <c r="AW19"/>
  <c r="AW18"/>
  <c r="AW17"/>
  <c r="AW16"/>
  <c r="AW15"/>
  <c r="AW14"/>
  <c r="AW13"/>
  <c r="AW12"/>
  <c r="AW11"/>
  <c r="AW10"/>
  <c r="AW9"/>
  <c r="AU66"/>
  <c r="AU65"/>
  <c r="AU64"/>
  <c r="AU63"/>
  <c r="AU62"/>
  <c r="AU61"/>
  <c r="AU60"/>
  <c r="AU59"/>
  <c r="AU58"/>
  <c r="AU57"/>
  <c r="AU56"/>
  <c r="AU55"/>
  <c r="AU54"/>
  <c r="AU53"/>
  <c r="AU52"/>
  <c r="AU51"/>
  <c r="AU50"/>
  <c r="AU49"/>
  <c r="AU48"/>
  <c r="AU47"/>
  <c r="AU46"/>
  <c r="AU45"/>
  <c r="AU44"/>
  <c r="AU43"/>
  <c r="AU42"/>
  <c r="AU41"/>
  <c r="AU40"/>
  <c r="AU39"/>
  <c r="AU38"/>
  <c r="AU37"/>
  <c r="AU36"/>
  <c r="AU35"/>
  <c r="AU34"/>
  <c r="AU33"/>
  <c r="AU32"/>
  <c r="AU31"/>
  <c r="AU30"/>
  <c r="AU29"/>
  <c r="AU28"/>
  <c r="AU27"/>
  <c r="AU26"/>
  <c r="AU25"/>
  <c r="AU24"/>
  <c r="AU23"/>
  <c r="AU22"/>
  <c r="AU21"/>
  <c r="AU20"/>
  <c r="AU19"/>
  <c r="AU18"/>
  <c r="AU17"/>
  <c r="AU16"/>
  <c r="AU15"/>
  <c r="AU14"/>
  <c r="AU13"/>
  <c r="AU12"/>
  <c r="AU11"/>
  <c r="AU10"/>
  <c r="AU9"/>
  <c r="AS66"/>
  <c r="AS65"/>
  <c r="AS64"/>
  <c r="AY64" s="1"/>
  <c r="AS63"/>
  <c r="AS62"/>
  <c r="AS61"/>
  <c r="AS60"/>
  <c r="AY60" s="1"/>
  <c r="AS59"/>
  <c r="AS58"/>
  <c r="AS57"/>
  <c r="AS56"/>
  <c r="AY56" s="1"/>
  <c r="AS55"/>
  <c r="AS54"/>
  <c r="AS53"/>
  <c r="AS52"/>
  <c r="AY52" s="1"/>
  <c r="AS51"/>
  <c r="AS50"/>
  <c r="AS49"/>
  <c r="AS48"/>
  <c r="AY48" s="1"/>
  <c r="AS47"/>
  <c r="AS46"/>
  <c r="AS45"/>
  <c r="AS44"/>
  <c r="AY44" s="1"/>
  <c r="AS43"/>
  <c r="AS42"/>
  <c r="AS41"/>
  <c r="AS40"/>
  <c r="AY40" s="1"/>
  <c r="AS39"/>
  <c r="AS38"/>
  <c r="AS37"/>
  <c r="AS36"/>
  <c r="AY36" s="1"/>
  <c r="AS35"/>
  <c r="AS34"/>
  <c r="AS33"/>
  <c r="AS32"/>
  <c r="AY32" s="1"/>
  <c r="AS31"/>
  <c r="AS30"/>
  <c r="AS29"/>
  <c r="AS28"/>
  <c r="AY28" s="1"/>
  <c r="AS27"/>
  <c r="AS26"/>
  <c r="AS25"/>
  <c r="AS24"/>
  <c r="AY24" s="1"/>
  <c r="AS23"/>
  <c r="AS22"/>
  <c r="AS21"/>
  <c r="AS20"/>
  <c r="AY20" s="1"/>
  <c r="AS19"/>
  <c r="AS18"/>
  <c r="AS17"/>
  <c r="AS16"/>
  <c r="AY16" s="1"/>
  <c r="AS15"/>
  <c r="AS14"/>
  <c r="AS13"/>
  <c r="AS12"/>
  <c r="AY12" s="1"/>
  <c r="AS11"/>
  <c r="AS10"/>
  <c r="AS9"/>
  <c r="AQ66"/>
  <c r="AY66" s="1"/>
  <c r="AQ65"/>
  <c r="AQ64"/>
  <c r="AQ63"/>
  <c r="AQ62"/>
  <c r="AY62" s="1"/>
  <c r="AQ61"/>
  <c r="AQ60"/>
  <c r="AQ59"/>
  <c r="AQ58"/>
  <c r="AY58" s="1"/>
  <c r="AQ57"/>
  <c r="AQ56"/>
  <c r="AQ55"/>
  <c r="AQ54"/>
  <c r="AY54" s="1"/>
  <c r="AQ53"/>
  <c r="AQ52"/>
  <c r="AQ51"/>
  <c r="AQ50"/>
  <c r="AY50" s="1"/>
  <c r="AQ49"/>
  <c r="AQ48"/>
  <c r="AQ47"/>
  <c r="AQ46"/>
  <c r="AY46" s="1"/>
  <c r="AQ45"/>
  <c r="AQ44"/>
  <c r="AQ43"/>
  <c r="AQ42"/>
  <c r="AY42" s="1"/>
  <c r="AQ41"/>
  <c r="AQ40"/>
  <c r="AQ39"/>
  <c r="AQ38"/>
  <c r="AY38" s="1"/>
  <c r="AQ37"/>
  <c r="AQ36"/>
  <c r="AQ35"/>
  <c r="AQ34"/>
  <c r="AY34" s="1"/>
  <c r="AQ33"/>
  <c r="AQ32"/>
  <c r="AQ31"/>
  <c r="AQ30"/>
  <c r="AY30" s="1"/>
  <c r="AQ29"/>
  <c r="AQ28"/>
  <c r="AQ27"/>
  <c r="AQ26"/>
  <c r="AY26" s="1"/>
  <c r="AQ25"/>
  <c r="AQ24"/>
  <c r="AQ23"/>
  <c r="AQ22"/>
  <c r="AY22" s="1"/>
  <c r="AQ21"/>
  <c r="AQ20"/>
  <c r="AQ19"/>
  <c r="AQ18"/>
  <c r="AY18" s="1"/>
  <c r="AQ17"/>
  <c r="AQ16"/>
  <c r="AQ15"/>
  <c r="AQ14"/>
  <c r="AY14" s="1"/>
  <c r="AQ13"/>
  <c r="AQ12"/>
  <c r="AQ11"/>
  <c r="AQ10"/>
  <c r="AY10" s="1"/>
  <c r="AQ9"/>
  <c r="AO66"/>
  <c r="AO65"/>
  <c r="AY65"/>
  <c r="AO64"/>
  <c r="AO63"/>
  <c r="AY63" s="1"/>
  <c r="AO62"/>
  <c r="AO61"/>
  <c r="AY61" s="1"/>
  <c r="AO60"/>
  <c r="AO59"/>
  <c r="AY59" s="1"/>
  <c r="AO58"/>
  <c r="AO57"/>
  <c r="AY57"/>
  <c r="AO56"/>
  <c r="AO55"/>
  <c r="AY55" s="1"/>
  <c r="AO54"/>
  <c r="AO53"/>
  <c r="AY53" s="1"/>
  <c r="AO52"/>
  <c r="AO51"/>
  <c r="AY51" s="1"/>
  <c r="AO50"/>
  <c r="AO49"/>
  <c r="AY49"/>
  <c r="AO48"/>
  <c r="AO47"/>
  <c r="AY47" s="1"/>
  <c r="AO46"/>
  <c r="AO45"/>
  <c r="AY45" s="1"/>
  <c r="AO44"/>
  <c r="AO43"/>
  <c r="AY43" s="1"/>
  <c r="AO42"/>
  <c r="AO41"/>
  <c r="AY41"/>
  <c r="AO40"/>
  <c r="AO39"/>
  <c r="AY39" s="1"/>
  <c r="AO38"/>
  <c r="AO37"/>
  <c r="AY37" s="1"/>
  <c r="AO36"/>
  <c r="AO35"/>
  <c r="AY35" s="1"/>
  <c r="AO34"/>
  <c r="AO33"/>
  <c r="AY33"/>
  <c r="AO32"/>
  <c r="AO31"/>
  <c r="AY31" s="1"/>
  <c r="AO30"/>
  <c r="AO29"/>
  <c r="AY29" s="1"/>
  <c r="AO28"/>
  <c r="AO27"/>
  <c r="AY27" s="1"/>
  <c r="AO26"/>
  <c r="AO25"/>
  <c r="AY25"/>
  <c r="AO24"/>
  <c r="AO23"/>
  <c r="AY23" s="1"/>
  <c r="AO22"/>
  <c r="AO21"/>
  <c r="AY21" s="1"/>
  <c r="AO20"/>
  <c r="AO19"/>
  <c r="AY19" s="1"/>
  <c r="AO18"/>
  <c r="AO17"/>
  <c r="AY17"/>
  <c r="AO16"/>
  <c r="AO15"/>
  <c r="AY15" s="1"/>
  <c r="AO14"/>
  <c r="AO13"/>
  <c r="AY13" s="1"/>
  <c r="AO12"/>
  <c r="AO11"/>
  <c r="AY11" s="1"/>
  <c r="AO10"/>
  <c r="AO9"/>
  <c r="AY9"/>
  <c r="AW66" i="7"/>
  <c r="AW65"/>
  <c r="AW64"/>
  <c r="AW63"/>
  <c r="AW62"/>
  <c r="AW61"/>
  <c r="AW60"/>
  <c r="AW59"/>
  <c r="AW58"/>
  <c r="AW57"/>
  <c r="AW56"/>
  <c r="AW55"/>
  <c r="AW54"/>
  <c r="AW53"/>
  <c r="AW52"/>
  <c r="AW51"/>
  <c r="AW50"/>
  <c r="AW49"/>
  <c r="AW48"/>
  <c r="AW47"/>
  <c r="AW46"/>
  <c r="AW45"/>
  <c r="AW44"/>
  <c r="AW43"/>
  <c r="AW42"/>
  <c r="AW41"/>
  <c r="AW40"/>
  <c r="AW39"/>
  <c r="AW38"/>
  <c r="AW37"/>
  <c r="AW36"/>
  <c r="AW35"/>
  <c r="AW34"/>
  <c r="AW33"/>
  <c r="AW32"/>
  <c r="AW31"/>
  <c r="AW30"/>
  <c r="AW29"/>
  <c r="AW28"/>
  <c r="AW27"/>
  <c r="AW26"/>
  <c r="AW25"/>
  <c r="AW24"/>
  <c r="AW23"/>
  <c r="AW22"/>
  <c r="AW21"/>
  <c r="AW20"/>
  <c r="AW19"/>
  <c r="AW18"/>
  <c r="AW17"/>
  <c r="AW16"/>
  <c r="AW15"/>
  <c r="AW14"/>
  <c r="AW13"/>
  <c r="AW12"/>
  <c r="AW11"/>
  <c r="AW10"/>
  <c r="AW9"/>
  <c r="AU66"/>
  <c r="AU65"/>
  <c r="AU64"/>
  <c r="AU63"/>
  <c r="AU62"/>
  <c r="AU61"/>
  <c r="AU60"/>
  <c r="AU59"/>
  <c r="AU58"/>
  <c r="AU57"/>
  <c r="AU56"/>
  <c r="AU55"/>
  <c r="AU54"/>
  <c r="AU53"/>
  <c r="AU52"/>
  <c r="AU51"/>
  <c r="AU50"/>
  <c r="AU49"/>
  <c r="AU48"/>
  <c r="AU47"/>
  <c r="AU46"/>
  <c r="AU45"/>
  <c r="AU44"/>
  <c r="AU43"/>
  <c r="AU42"/>
  <c r="AU41"/>
  <c r="AU40"/>
  <c r="AU39"/>
  <c r="AU38"/>
  <c r="AU37"/>
  <c r="AU36"/>
  <c r="AU35"/>
  <c r="AU34"/>
  <c r="AU33"/>
  <c r="AU32"/>
  <c r="AU31"/>
  <c r="AU30"/>
  <c r="AU29"/>
  <c r="AU28"/>
  <c r="AU27"/>
  <c r="AU26"/>
  <c r="AU25"/>
  <c r="AU24"/>
  <c r="AU23"/>
  <c r="AU22"/>
  <c r="AU21"/>
  <c r="AU20"/>
  <c r="AU19"/>
  <c r="AU18"/>
  <c r="AU17"/>
  <c r="AU16"/>
  <c r="AU15"/>
  <c r="AU14"/>
  <c r="AU13"/>
  <c r="AU12"/>
  <c r="AU11"/>
  <c r="AU10"/>
  <c r="AU9"/>
  <c r="AS66"/>
  <c r="AS65"/>
  <c r="AS64"/>
  <c r="AY64" s="1"/>
  <c r="AS63"/>
  <c r="AS62"/>
  <c r="AS61"/>
  <c r="AS60"/>
  <c r="AY60" s="1"/>
  <c r="AS59"/>
  <c r="AS58"/>
  <c r="AS57"/>
  <c r="AS56"/>
  <c r="AY56" s="1"/>
  <c r="AS55"/>
  <c r="AS54"/>
  <c r="AS53"/>
  <c r="AS52"/>
  <c r="AY52" s="1"/>
  <c r="AS51"/>
  <c r="AS50"/>
  <c r="AS49"/>
  <c r="AS48"/>
  <c r="AY48" s="1"/>
  <c r="AS47"/>
  <c r="AS46"/>
  <c r="AS45"/>
  <c r="AS44"/>
  <c r="AY44" s="1"/>
  <c r="AS43"/>
  <c r="AS42"/>
  <c r="AS41"/>
  <c r="AS40"/>
  <c r="AY40" s="1"/>
  <c r="AS39"/>
  <c r="AS38"/>
  <c r="AS37"/>
  <c r="AS36"/>
  <c r="AY36" s="1"/>
  <c r="AS35"/>
  <c r="AS34"/>
  <c r="AS33"/>
  <c r="AS32"/>
  <c r="AY32" s="1"/>
  <c r="AS31"/>
  <c r="AS30"/>
  <c r="AS29"/>
  <c r="AS28"/>
  <c r="AY28" s="1"/>
  <c r="AS27"/>
  <c r="AS26"/>
  <c r="AS25"/>
  <c r="AS24"/>
  <c r="AY24" s="1"/>
  <c r="AS23"/>
  <c r="AS22"/>
  <c r="AS21"/>
  <c r="AS20"/>
  <c r="AY20" s="1"/>
  <c r="AS19"/>
  <c r="AS18"/>
  <c r="AS17"/>
  <c r="AS16"/>
  <c r="AY16" s="1"/>
  <c r="AS15"/>
  <c r="AS14"/>
  <c r="AS13"/>
  <c r="AS12"/>
  <c r="AY12" s="1"/>
  <c r="AS11"/>
  <c r="AS10"/>
  <c r="AS9"/>
  <c r="AQ66"/>
  <c r="AY66" s="1"/>
  <c r="AQ65"/>
  <c r="AQ64"/>
  <c r="AQ63"/>
  <c r="AQ62"/>
  <c r="AY62" s="1"/>
  <c r="AQ61"/>
  <c r="AQ60"/>
  <c r="AQ59"/>
  <c r="AQ58"/>
  <c r="AY58" s="1"/>
  <c r="AQ57"/>
  <c r="AQ56"/>
  <c r="AQ55"/>
  <c r="AQ54"/>
  <c r="AY54" s="1"/>
  <c r="AQ53"/>
  <c r="AQ52"/>
  <c r="AQ51"/>
  <c r="AQ50"/>
  <c r="AY50" s="1"/>
  <c r="AQ49"/>
  <c r="AQ48"/>
  <c r="AQ47"/>
  <c r="AQ46"/>
  <c r="AY46" s="1"/>
  <c r="AQ45"/>
  <c r="AQ44"/>
  <c r="AQ43"/>
  <c r="AQ42"/>
  <c r="AY42" s="1"/>
  <c r="AQ41"/>
  <c r="AQ40"/>
  <c r="AQ39"/>
  <c r="AQ38"/>
  <c r="AY38" s="1"/>
  <c r="AQ37"/>
  <c r="AQ36"/>
  <c r="AQ35"/>
  <c r="AQ34"/>
  <c r="AY34" s="1"/>
  <c r="AQ33"/>
  <c r="AQ32"/>
  <c r="AQ31"/>
  <c r="AQ30"/>
  <c r="AY30" s="1"/>
  <c r="AQ29"/>
  <c r="AQ28"/>
  <c r="AQ27"/>
  <c r="AQ26"/>
  <c r="AY26" s="1"/>
  <c r="AQ25"/>
  <c r="AQ24"/>
  <c r="AQ23"/>
  <c r="AQ22"/>
  <c r="AY22" s="1"/>
  <c r="AQ21"/>
  <c r="AQ20"/>
  <c r="AQ19"/>
  <c r="AQ18"/>
  <c r="AY18" s="1"/>
  <c r="AQ17"/>
  <c r="AQ16"/>
  <c r="AQ15"/>
  <c r="AQ14"/>
  <c r="AY14" s="1"/>
  <c r="AQ13"/>
  <c r="AQ12"/>
  <c r="AQ11"/>
  <c r="AQ10"/>
  <c r="AY10" s="1"/>
  <c r="AQ9"/>
  <c r="AO66"/>
  <c r="AO65"/>
  <c r="AY65" s="1"/>
  <c r="AO64"/>
  <c r="AO63"/>
  <c r="AY63" s="1"/>
  <c r="AO62"/>
  <c r="AO61"/>
  <c r="AY61" s="1"/>
  <c r="AO60"/>
  <c r="AO59"/>
  <c r="AY59"/>
  <c r="AO58"/>
  <c r="AO57"/>
  <c r="AY57" s="1"/>
  <c r="AO56"/>
  <c r="AO55"/>
  <c r="AY55" s="1"/>
  <c r="AO54"/>
  <c r="AO53"/>
  <c r="AY53" s="1"/>
  <c r="AO52"/>
  <c r="AO51"/>
  <c r="AY51"/>
  <c r="AO50"/>
  <c r="AO49"/>
  <c r="AY49" s="1"/>
  <c r="AO48"/>
  <c r="AO47"/>
  <c r="AY47" s="1"/>
  <c r="AO46"/>
  <c r="AO45"/>
  <c r="AY45" s="1"/>
  <c r="AO44"/>
  <c r="AO43"/>
  <c r="AY43"/>
  <c r="AO42"/>
  <c r="AO41"/>
  <c r="AY41" s="1"/>
  <c r="AO40"/>
  <c r="AO39"/>
  <c r="AY39" s="1"/>
  <c r="AO38"/>
  <c r="AO37"/>
  <c r="AY37" s="1"/>
  <c r="AO36"/>
  <c r="AO35"/>
  <c r="AY35"/>
  <c r="AO34"/>
  <c r="AO33"/>
  <c r="AY33" s="1"/>
  <c r="AO32"/>
  <c r="AO31"/>
  <c r="AY31" s="1"/>
  <c r="AO30"/>
  <c r="AO29"/>
  <c r="AY29" s="1"/>
  <c r="AO28"/>
  <c r="AO27"/>
  <c r="AY27"/>
  <c r="AO26"/>
  <c r="AO25"/>
  <c r="AY25" s="1"/>
  <c r="AO24"/>
  <c r="AO23"/>
  <c r="AY23" s="1"/>
  <c r="AO22"/>
  <c r="AO21"/>
  <c r="AY21" s="1"/>
  <c r="AO20"/>
  <c r="AO19"/>
  <c r="AY19"/>
  <c r="AO18"/>
  <c r="AO17"/>
  <c r="AY17" s="1"/>
  <c r="AO16"/>
  <c r="AO15"/>
  <c r="AY15" s="1"/>
  <c r="AO14"/>
  <c r="AO13"/>
  <c r="AY13" s="1"/>
  <c r="AO12"/>
  <c r="AO11"/>
  <c r="AY11"/>
  <c r="AO10"/>
  <c r="AO9"/>
  <c r="AY9" s="1"/>
  <c r="AW55" i="12"/>
  <c r="AW54"/>
  <c r="AW53"/>
  <c r="AW52"/>
  <c r="AW51"/>
  <c r="AW50"/>
  <c r="AW49"/>
  <c r="AW48"/>
  <c r="AW47"/>
  <c r="AW46"/>
  <c r="AW45"/>
  <c r="AW44"/>
  <c r="AW43"/>
  <c r="AW42"/>
  <c r="AW41"/>
  <c r="AW40"/>
  <c r="AW39"/>
  <c r="AW38"/>
  <c r="AW37"/>
  <c r="AW36"/>
  <c r="AW35"/>
  <c r="AY35" s="1"/>
  <c r="AW34"/>
  <c r="AW33"/>
  <c r="AW32"/>
  <c r="AW31"/>
  <c r="AW30"/>
  <c r="AW29"/>
  <c r="AW28"/>
  <c r="AW27"/>
  <c r="AW26"/>
  <c r="AW25"/>
  <c r="AW24"/>
  <c r="AW23"/>
  <c r="AW22"/>
  <c r="AW21"/>
  <c r="AW20"/>
  <c r="AW19"/>
  <c r="AY19" s="1"/>
  <c r="AW18"/>
  <c r="AW17"/>
  <c r="AW16"/>
  <c r="AW15"/>
  <c r="AW14"/>
  <c r="AW13"/>
  <c r="AW12"/>
  <c r="AW11"/>
  <c r="AW10"/>
  <c r="AW9"/>
  <c r="AU55"/>
  <c r="AU54"/>
  <c r="AY54" s="1"/>
  <c r="AU53"/>
  <c r="AU52"/>
  <c r="AU51"/>
  <c r="AU50"/>
  <c r="AY50" s="1"/>
  <c r="AU49"/>
  <c r="AU48"/>
  <c r="AU47"/>
  <c r="AU46"/>
  <c r="AU45"/>
  <c r="AU44"/>
  <c r="AU43"/>
  <c r="AU42"/>
  <c r="AU41"/>
  <c r="AU40"/>
  <c r="AU39"/>
  <c r="AU38"/>
  <c r="AU37"/>
  <c r="AU36"/>
  <c r="AU35"/>
  <c r="AU34"/>
  <c r="AU33"/>
  <c r="AU32"/>
  <c r="AU31"/>
  <c r="AU30"/>
  <c r="AU29"/>
  <c r="AU28"/>
  <c r="AU27"/>
  <c r="AU26"/>
  <c r="AU25"/>
  <c r="AU24"/>
  <c r="AU23"/>
  <c r="AU22"/>
  <c r="AU21"/>
  <c r="AU20"/>
  <c r="AU19"/>
  <c r="AU18"/>
  <c r="AU17"/>
  <c r="AU16"/>
  <c r="AU15"/>
  <c r="AU14"/>
  <c r="AU13"/>
  <c r="AU12"/>
  <c r="AU11"/>
  <c r="AU10"/>
  <c r="AY10" s="1"/>
  <c r="AU9"/>
  <c r="AS55"/>
  <c r="AS54"/>
  <c r="AS53"/>
  <c r="AS52"/>
  <c r="AS51"/>
  <c r="AS50"/>
  <c r="AS49"/>
  <c r="AS48"/>
  <c r="AS47"/>
  <c r="AS46"/>
  <c r="AS45"/>
  <c r="AS44"/>
  <c r="AS43"/>
  <c r="AS42"/>
  <c r="AS41"/>
  <c r="AS40"/>
  <c r="AS39"/>
  <c r="AS38"/>
  <c r="AS37"/>
  <c r="AS36"/>
  <c r="AY36" s="1"/>
  <c r="AS35"/>
  <c r="AS34"/>
  <c r="AS33"/>
  <c r="AS32"/>
  <c r="AS31"/>
  <c r="AS30"/>
  <c r="AS29"/>
  <c r="AS28"/>
  <c r="AS27"/>
  <c r="AS26"/>
  <c r="AS25"/>
  <c r="AS24"/>
  <c r="AS23"/>
  <c r="AS22"/>
  <c r="AS21"/>
  <c r="AS20"/>
  <c r="AY20" s="1"/>
  <c r="AS19"/>
  <c r="AS18"/>
  <c r="AS17"/>
  <c r="AY17" s="1"/>
  <c r="AS16"/>
  <c r="AS15"/>
  <c r="AS14"/>
  <c r="AS13"/>
  <c r="AY13" s="1"/>
  <c r="AS12"/>
  <c r="AS11"/>
  <c r="AS10"/>
  <c r="AS9"/>
  <c r="AQ55"/>
  <c r="AQ54"/>
  <c r="AQ53"/>
  <c r="AQ52"/>
  <c r="AY52" s="1"/>
  <c r="AQ51"/>
  <c r="AQ50"/>
  <c r="AQ49"/>
  <c r="AQ48"/>
  <c r="AQ47"/>
  <c r="AQ46"/>
  <c r="AQ45"/>
  <c r="AY45"/>
  <c r="AQ44"/>
  <c r="AQ43"/>
  <c r="AQ42"/>
  <c r="AY42" s="1"/>
  <c r="AQ41"/>
  <c r="AQ40"/>
  <c r="AQ39"/>
  <c r="AQ38"/>
  <c r="AQ37"/>
  <c r="AY37" s="1"/>
  <c r="AQ36"/>
  <c r="AQ35"/>
  <c r="AQ34"/>
  <c r="AQ33"/>
  <c r="AQ32"/>
  <c r="AQ31"/>
  <c r="AQ30"/>
  <c r="AQ29"/>
  <c r="AY29"/>
  <c r="AQ28"/>
  <c r="AQ27"/>
  <c r="AQ26"/>
  <c r="AY26" s="1"/>
  <c r="AQ25"/>
  <c r="AQ24"/>
  <c r="AQ23"/>
  <c r="AQ22"/>
  <c r="AQ21"/>
  <c r="AY21" s="1"/>
  <c r="AQ20"/>
  <c r="AQ19"/>
  <c r="AQ18"/>
  <c r="AQ17"/>
  <c r="AQ16"/>
  <c r="AQ15"/>
  <c r="AQ14"/>
  <c r="AQ13"/>
  <c r="AQ12"/>
  <c r="AQ11"/>
  <c r="AQ10"/>
  <c r="AQ9"/>
  <c r="AO55"/>
  <c r="AY55" s="1"/>
  <c r="AO54"/>
  <c r="AO53"/>
  <c r="AY53"/>
  <c r="AO52"/>
  <c r="AO51"/>
  <c r="AY51" s="1"/>
  <c r="AO50"/>
  <c r="AO49"/>
  <c r="AO48"/>
  <c r="AO47"/>
  <c r="AO46"/>
  <c r="AY46" s="1"/>
  <c r="AO45"/>
  <c r="AO44"/>
  <c r="AY44"/>
  <c r="AO43"/>
  <c r="AY43" s="1"/>
  <c r="AO42"/>
  <c r="AO41"/>
  <c r="AO40"/>
  <c r="AY40" s="1"/>
  <c r="AO39"/>
  <c r="AO38"/>
  <c r="AY38" s="1"/>
  <c r="AO37"/>
  <c r="AO36"/>
  <c r="AO35"/>
  <c r="AO34"/>
  <c r="AO33"/>
  <c r="AO32"/>
  <c r="AO31"/>
  <c r="AO30"/>
  <c r="AY30" s="1"/>
  <c r="AO29"/>
  <c r="AO28"/>
  <c r="AY28"/>
  <c r="AO27"/>
  <c r="AY27" s="1"/>
  <c r="AO26"/>
  <c r="AO25"/>
  <c r="AO24"/>
  <c r="AY24" s="1"/>
  <c r="AO23"/>
  <c r="AO22"/>
  <c r="AY22" s="1"/>
  <c r="AO21"/>
  <c r="AO20"/>
  <c r="AO19"/>
  <c r="AO18"/>
  <c r="AO16"/>
  <c r="AY16" s="1"/>
  <c r="AO15"/>
  <c r="AO14"/>
  <c r="AY14" s="1"/>
  <c r="AO13"/>
  <c r="AO12"/>
  <c r="AY12"/>
  <c r="AO11"/>
  <c r="AO10"/>
  <c r="AO9"/>
  <c r="AM9"/>
  <c r="AW105" i="15"/>
  <c r="AY105" s="1"/>
  <c r="AW104"/>
  <c r="AW103"/>
  <c r="AW102"/>
  <c r="AW101"/>
  <c r="AW100"/>
  <c r="AW99"/>
  <c r="AW98"/>
  <c r="AW97"/>
  <c r="AW96"/>
  <c r="AW95"/>
  <c r="AW94"/>
  <c r="AW93"/>
  <c r="AW92"/>
  <c r="AW91"/>
  <c r="AW90"/>
  <c r="AW89"/>
  <c r="AW88"/>
  <c r="AW87"/>
  <c r="AW86"/>
  <c r="AW85"/>
  <c r="AW84"/>
  <c r="AW83"/>
  <c r="AW82"/>
  <c r="AW81"/>
  <c r="AW80"/>
  <c r="AW79"/>
  <c r="AW78"/>
  <c r="AW77"/>
  <c r="AW76"/>
  <c r="AW75"/>
  <c r="AW74"/>
  <c r="AW73"/>
  <c r="AW72"/>
  <c r="AW71"/>
  <c r="AW70"/>
  <c r="AW69"/>
  <c r="AW68"/>
  <c r="AW67"/>
  <c r="AW66"/>
  <c r="AW65"/>
  <c r="AW64"/>
  <c r="AW63"/>
  <c r="AW62"/>
  <c r="AW61"/>
  <c r="AW60"/>
  <c r="AW59"/>
  <c r="AW58"/>
  <c r="AW57"/>
  <c r="AW56"/>
  <c r="AW55"/>
  <c r="AW54"/>
  <c r="AW53"/>
  <c r="AW52"/>
  <c r="AW51"/>
  <c r="AW50"/>
  <c r="AW49"/>
  <c r="AY49" s="1"/>
  <c r="AW48"/>
  <c r="AW47"/>
  <c r="AW46"/>
  <c r="AW45"/>
  <c r="AW44"/>
  <c r="AW43"/>
  <c r="AW42"/>
  <c r="AW41"/>
  <c r="AW40"/>
  <c r="AW39"/>
  <c r="AW38"/>
  <c r="AW37"/>
  <c r="AW36"/>
  <c r="AW35"/>
  <c r="AW34"/>
  <c r="AW33"/>
  <c r="AW32"/>
  <c r="AW31"/>
  <c r="AW30"/>
  <c r="AW29"/>
  <c r="AW28"/>
  <c r="AW27"/>
  <c r="AW26"/>
  <c r="AW25"/>
  <c r="AW24"/>
  <c r="AW23"/>
  <c r="AW22"/>
  <c r="AW21"/>
  <c r="AW20"/>
  <c r="AW19"/>
  <c r="AW18"/>
  <c r="AW17"/>
  <c r="AW16"/>
  <c r="AW15"/>
  <c r="AW14"/>
  <c r="AW13"/>
  <c r="AW12"/>
  <c r="AW11"/>
  <c r="AU105"/>
  <c r="AU104"/>
  <c r="AU103"/>
  <c r="AU102"/>
  <c r="AU101"/>
  <c r="AU100"/>
  <c r="AU99"/>
  <c r="AU98"/>
  <c r="AU97"/>
  <c r="AU96"/>
  <c r="AU95"/>
  <c r="AU94"/>
  <c r="AU93"/>
  <c r="AU92"/>
  <c r="AU91"/>
  <c r="AU90"/>
  <c r="AU89"/>
  <c r="AU88"/>
  <c r="AU87"/>
  <c r="AU86"/>
  <c r="AU85"/>
  <c r="AU84"/>
  <c r="AU83"/>
  <c r="AU82"/>
  <c r="AU81"/>
  <c r="AU80"/>
  <c r="AU79"/>
  <c r="AU78"/>
  <c r="AU77"/>
  <c r="AU76"/>
  <c r="AU75"/>
  <c r="AU74"/>
  <c r="AU73"/>
  <c r="AU72"/>
  <c r="AU71"/>
  <c r="AU70"/>
  <c r="AU69"/>
  <c r="AU68"/>
  <c r="AU67"/>
  <c r="AU66"/>
  <c r="AU65"/>
  <c r="AU64"/>
  <c r="AU63"/>
  <c r="AU62"/>
  <c r="AU61"/>
  <c r="AU60"/>
  <c r="AU59"/>
  <c r="AU58"/>
  <c r="AU57"/>
  <c r="AU56"/>
  <c r="AU55"/>
  <c r="AU54"/>
  <c r="AU53"/>
  <c r="AU52"/>
  <c r="AU51"/>
  <c r="AU50"/>
  <c r="AU49"/>
  <c r="AU48"/>
  <c r="AU47"/>
  <c r="AU46"/>
  <c r="AU45"/>
  <c r="AU44"/>
  <c r="AU43"/>
  <c r="AU42"/>
  <c r="AU41"/>
  <c r="AU40"/>
  <c r="AU39"/>
  <c r="AU38"/>
  <c r="AU37"/>
  <c r="AU36"/>
  <c r="AU35"/>
  <c r="AU34"/>
  <c r="AU33"/>
  <c r="AU32"/>
  <c r="AU31"/>
  <c r="AU30"/>
  <c r="AU29"/>
  <c r="AU28"/>
  <c r="AU27"/>
  <c r="AU26"/>
  <c r="AU25"/>
  <c r="AU24"/>
  <c r="AU23"/>
  <c r="AU22"/>
  <c r="AU21"/>
  <c r="AU20"/>
  <c r="AU19"/>
  <c r="AU18"/>
  <c r="AU17"/>
  <c r="AU16"/>
  <c r="AU15"/>
  <c r="AU14"/>
  <c r="AU13"/>
  <c r="AU12"/>
  <c r="AU11"/>
  <c r="AS105"/>
  <c r="AS104"/>
  <c r="AS103"/>
  <c r="AS102"/>
  <c r="AS101"/>
  <c r="AS100"/>
  <c r="AS99"/>
  <c r="AS98"/>
  <c r="AS97"/>
  <c r="AS96"/>
  <c r="AS95"/>
  <c r="AS94"/>
  <c r="AS93"/>
  <c r="AS92"/>
  <c r="AS91"/>
  <c r="AS90"/>
  <c r="AS89"/>
  <c r="AS88"/>
  <c r="AS87"/>
  <c r="AS86"/>
  <c r="AS85"/>
  <c r="AS84"/>
  <c r="AS83"/>
  <c r="AS82"/>
  <c r="AS81"/>
  <c r="AS80"/>
  <c r="AS79"/>
  <c r="AS78"/>
  <c r="AS77"/>
  <c r="AS76"/>
  <c r="AS75"/>
  <c r="AS74"/>
  <c r="AS73"/>
  <c r="AS72"/>
  <c r="AS71"/>
  <c r="AS70"/>
  <c r="AS69"/>
  <c r="AS68"/>
  <c r="AS67"/>
  <c r="AS66"/>
  <c r="AY66" s="1"/>
  <c r="AS65"/>
  <c r="AS64"/>
  <c r="AS63"/>
  <c r="AS62"/>
  <c r="AS61"/>
  <c r="AS60"/>
  <c r="AS59"/>
  <c r="AS58"/>
  <c r="AS57"/>
  <c r="AS56"/>
  <c r="AS55"/>
  <c r="AS54"/>
  <c r="AS53"/>
  <c r="AS52"/>
  <c r="AS51"/>
  <c r="AS50"/>
  <c r="AS49"/>
  <c r="AS48"/>
  <c r="AS47"/>
  <c r="AS46"/>
  <c r="AS45"/>
  <c r="AS44"/>
  <c r="AS43"/>
  <c r="AS42"/>
  <c r="AS41"/>
  <c r="AS40"/>
  <c r="AS39"/>
  <c r="AS38"/>
  <c r="AS37"/>
  <c r="AS36"/>
  <c r="AS35"/>
  <c r="AS34"/>
  <c r="AS33"/>
  <c r="AS32"/>
  <c r="AS31"/>
  <c r="AS30"/>
  <c r="AS29"/>
  <c r="AS28"/>
  <c r="AS27"/>
  <c r="AS26"/>
  <c r="AS25"/>
  <c r="AS24"/>
  <c r="AS23"/>
  <c r="AS22"/>
  <c r="AS21"/>
  <c r="AS20"/>
  <c r="AS19"/>
  <c r="AS18"/>
  <c r="AS17"/>
  <c r="AS16"/>
  <c r="AS15"/>
  <c r="AS14"/>
  <c r="AS13"/>
  <c r="AS12"/>
  <c r="AS11"/>
  <c r="AQ105"/>
  <c r="AQ104"/>
  <c r="AQ103"/>
  <c r="AQ102"/>
  <c r="AQ101"/>
  <c r="AQ100"/>
  <c r="AQ99"/>
  <c r="AQ98"/>
  <c r="AQ97"/>
  <c r="AQ96"/>
  <c r="AQ95"/>
  <c r="AQ94"/>
  <c r="AQ93"/>
  <c r="AQ92"/>
  <c r="AQ91"/>
  <c r="AQ90"/>
  <c r="AQ89"/>
  <c r="AQ88"/>
  <c r="AQ87"/>
  <c r="AQ86"/>
  <c r="AQ85"/>
  <c r="AQ84"/>
  <c r="AQ83"/>
  <c r="AQ82"/>
  <c r="AQ81"/>
  <c r="AQ80"/>
  <c r="AQ79"/>
  <c r="AQ78"/>
  <c r="AQ77"/>
  <c r="AQ76"/>
  <c r="AQ75"/>
  <c r="AQ74"/>
  <c r="AQ73"/>
  <c r="AQ72"/>
  <c r="AQ71"/>
  <c r="AQ70"/>
  <c r="AQ69"/>
  <c r="AQ68"/>
  <c r="AQ67"/>
  <c r="AQ66"/>
  <c r="AQ65"/>
  <c r="AQ64"/>
  <c r="AQ63"/>
  <c r="AQ62"/>
  <c r="AQ61"/>
  <c r="AQ60"/>
  <c r="AQ59"/>
  <c r="AQ58"/>
  <c r="AQ57"/>
  <c r="AQ56"/>
  <c r="AQ55"/>
  <c r="AQ54"/>
  <c r="AQ53"/>
  <c r="AQ52"/>
  <c r="AQ51"/>
  <c r="AQ50"/>
  <c r="AQ49"/>
  <c r="AQ48"/>
  <c r="AQ47"/>
  <c r="AQ46"/>
  <c r="AQ45"/>
  <c r="AQ44"/>
  <c r="AQ43"/>
  <c r="AQ42"/>
  <c r="AQ41"/>
  <c r="AQ40"/>
  <c r="AQ39"/>
  <c r="AQ38"/>
  <c r="AQ37"/>
  <c r="AQ36"/>
  <c r="AQ35"/>
  <c r="AQ34"/>
  <c r="AQ33"/>
  <c r="AQ32"/>
  <c r="AQ31"/>
  <c r="AQ30"/>
  <c r="AQ29"/>
  <c r="AQ28"/>
  <c r="AQ27"/>
  <c r="AQ26"/>
  <c r="AQ25"/>
  <c r="AQ24"/>
  <c r="AQ23"/>
  <c r="AQ22"/>
  <c r="AQ21"/>
  <c r="AQ20"/>
  <c r="AQ19"/>
  <c r="AQ18"/>
  <c r="AQ17"/>
  <c r="AQ16"/>
  <c r="AQ15"/>
  <c r="AQ14"/>
  <c r="AQ13"/>
  <c r="AQ12"/>
  <c r="AQ11"/>
  <c r="AO105"/>
  <c r="AO104"/>
  <c r="AO103"/>
  <c r="AO102"/>
  <c r="AY102" s="1"/>
  <c r="AO101"/>
  <c r="AO100"/>
  <c r="AO99"/>
  <c r="AY99" s="1"/>
  <c r="AO98"/>
  <c r="AO97"/>
  <c r="AO96"/>
  <c r="AO95"/>
  <c r="AO94"/>
  <c r="AO93"/>
  <c r="AO92"/>
  <c r="AO91"/>
  <c r="AO90"/>
  <c r="AO89"/>
  <c r="AO88"/>
  <c r="AO87"/>
  <c r="AO86"/>
  <c r="AO85"/>
  <c r="AO84"/>
  <c r="AO83"/>
  <c r="AO82"/>
  <c r="AO81"/>
  <c r="AO80"/>
  <c r="AY80" s="1"/>
  <c r="AO79"/>
  <c r="AO78"/>
  <c r="AO77"/>
  <c r="AO76"/>
  <c r="AO75"/>
  <c r="AO74"/>
  <c r="AO73"/>
  <c r="AO72"/>
  <c r="AY72" s="1"/>
  <c r="AO71"/>
  <c r="AO70"/>
  <c r="AO69"/>
  <c r="AO68"/>
  <c r="AY68" s="1"/>
  <c r="AO67"/>
  <c r="AO66"/>
  <c r="AO65"/>
  <c r="AO64"/>
  <c r="AO63"/>
  <c r="AO62"/>
  <c r="AO61"/>
  <c r="AO60"/>
  <c r="AO59"/>
  <c r="AO58"/>
  <c r="AO57"/>
  <c r="AO56"/>
  <c r="AO55"/>
  <c r="AY55" s="1"/>
  <c r="AO54"/>
  <c r="AO53"/>
  <c r="AO52"/>
  <c r="AY52" s="1"/>
  <c r="AO51"/>
  <c r="AY51" s="1"/>
  <c r="AO50"/>
  <c r="AO49"/>
  <c r="AO48"/>
  <c r="AO47"/>
  <c r="AO46"/>
  <c r="AO45"/>
  <c r="AO44"/>
  <c r="AO43"/>
  <c r="AO42"/>
  <c r="AO41"/>
  <c r="AO40"/>
  <c r="AO39"/>
  <c r="AO38"/>
  <c r="AO37"/>
  <c r="AO36"/>
  <c r="AY36" s="1"/>
  <c r="AO35"/>
  <c r="AO34"/>
  <c r="AO33"/>
  <c r="AO32"/>
  <c r="AO31"/>
  <c r="AO30"/>
  <c r="AO29"/>
  <c r="AO28"/>
  <c r="AY28" s="1"/>
  <c r="AO27"/>
  <c r="AO26"/>
  <c r="AO25"/>
  <c r="AO24"/>
  <c r="AY24" s="1"/>
  <c r="AO23"/>
  <c r="AO22"/>
  <c r="AO21"/>
  <c r="AO20"/>
  <c r="AO19"/>
  <c r="AO18"/>
  <c r="AO17"/>
  <c r="AO16"/>
  <c r="AO15"/>
  <c r="AO14"/>
  <c r="AO13"/>
  <c r="AO12"/>
  <c r="AO11"/>
  <c r="AN105"/>
  <c r="AN104"/>
  <c r="AY104" s="1"/>
  <c r="AN102"/>
  <c r="AN101"/>
  <c r="AY101"/>
  <c r="AN100"/>
  <c r="AN99"/>
  <c r="AN95"/>
  <c r="AY95" s="1"/>
  <c r="AN87"/>
  <c r="AY87" s="1"/>
  <c r="AN81"/>
  <c r="AY81" s="1"/>
  <c r="AN80"/>
  <c r="AN79"/>
  <c r="AY79" s="1"/>
  <c r="AN73"/>
  <c r="AN72"/>
  <c r="AN71"/>
  <c r="AY71" s="1"/>
  <c r="AN68"/>
  <c r="AN67"/>
  <c r="AY67" s="1"/>
  <c r="AN66"/>
  <c r="AN64"/>
  <c r="AN63"/>
  <c r="AY63" s="1"/>
  <c r="AN55"/>
  <c r="AN44"/>
  <c r="AY44"/>
  <c r="AN43"/>
  <c r="AN38"/>
  <c r="AN37"/>
  <c r="AY37"/>
  <c r="AN36"/>
  <c r="AN34"/>
  <c r="AY33"/>
  <c r="AN32"/>
  <c r="AN26"/>
  <c r="AY26" s="1"/>
  <c r="AN25"/>
  <c r="AN19"/>
  <c r="AY19"/>
  <c r="Z103"/>
  <c r="AN103"/>
  <c r="AY103"/>
  <c r="Z98"/>
  <c r="AN98" s="1"/>
  <c r="AY98" s="1"/>
  <c r="Z97"/>
  <c r="AN97"/>
  <c r="AY97" s="1"/>
  <c r="Z96"/>
  <c r="AN96"/>
  <c r="AY96" s="1"/>
  <c r="Z95"/>
  <c r="Z94"/>
  <c r="AN94"/>
  <c r="AY94" s="1"/>
  <c r="Z93"/>
  <c r="AN93"/>
  <c r="AY93"/>
  <c r="Z92"/>
  <c r="AN92" s="1"/>
  <c r="AY92" s="1"/>
  <c r="Z91"/>
  <c r="AN91" s="1"/>
  <c r="AY91" s="1"/>
  <c r="Z90"/>
  <c r="AN90" s="1"/>
  <c r="AY90" s="1"/>
  <c r="Z89"/>
  <c r="AN89" s="1"/>
  <c r="AY89" s="1"/>
  <c r="Z88"/>
  <c r="AN88"/>
  <c r="AY88" s="1"/>
  <c r="Z87"/>
  <c r="Z86"/>
  <c r="AN86"/>
  <c r="AY86" s="1"/>
  <c r="Z85"/>
  <c r="AN85"/>
  <c r="AY85"/>
  <c r="Z84"/>
  <c r="AN84" s="1"/>
  <c r="AY84" s="1"/>
  <c r="Z83"/>
  <c r="AN83" s="1"/>
  <c r="AY83" s="1"/>
  <c r="Z82"/>
  <c r="AN82" s="1"/>
  <c r="AY82" s="1"/>
  <c r="Z78"/>
  <c r="AN78" s="1"/>
  <c r="AY78" s="1"/>
  <c r="Z77"/>
  <c r="AN77"/>
  <c r="AY77"/>
  <c r="Z76"/>
  <c r="AN76" s="1"/>
  <c r="Z75"/>
  <c r="AN75"/>
  <c r="AY75" s="1"/>
  <c r="Z74"/>
  <c r="AN74"/>
  <c r="AY74"/>
  <c r="Z70"/>
  <c r="AN70" s="1"/>
  <c r="AY70" s="1"/>
  <c r="Z69"/>
  <c r="AN69" s="1"/>
  <c r="AY69" s="1"/>
  <c r="Z65"/>
  <c r="AN65"/>
  <c r="AY65" s="1"/>
  <c r="Z63"/>
  <c r="Z62"/>
  <c r="AN62"/>
  <c r="AY62" s="1"/>
  <c r="Z61"/>
  <c r="AN61"/>
  <c r="AY61"/>
  <c r="Z60"/>
  <c r="AN60" s="1"/>
  <c r="AY60" s="1"/>
  <c r="Z59"/>
  <c r="AN59" s="1"/>
  <c r="AY59" s="1"/>
  <c r="Z58"/>
  <c r="AN58"/>
  <c r="AY58" s="1"/>
  <c r="Z57"/>
  <c r="AN57"/>
  <c r="AY57"/>
  <c r="Z56"/>
  <c r="AN56" s="1"/>
  <c r="Z54"/>
  <c r="AN54"/>
  <c r="AY54" s="1"/>
  <c r="Z53"/>
  <c r="AN53"/>
  <c r="AY53" s="1"/>
  <c r="AN51"/>
  <c r="Z50"/>
  <c r="AN50"/>
  <c r="AY50" s="1"/>
  <c r="Z49"/>
  <c r="AN49"/>
  <c r="Z48"/>
  <c r="AN48" s="1"/>
  <c r="AY48" s="1"/>
  <c r="AN47"/>
  <c r="Z46"/>
  <c r="AN46" s="1"/>
  <c r="AY46" s="1"/>
  <c r="Z45"/>
  <c r="AN45"/>
  <c r="AY45" s="1"/>
  <c r="Z42"/>
  <c r="AN42"/>
  <c r="AY42"/>
  <c r="Z41"/>
  <c r="AN41" s="1"/>
  <c r="AY41" s="1"/>
  <c r="Z40"/>
  <c r="AN40" s="1"/>
  <c r="AY40" s="1"/>
  <c r="Z39"/>
  <c r="AN39"/>
  <c r="AY39" s="1"/>
  <c r="Z35"/>
  <c r="AN35"/>
  <c r="AY35"/>
  <c r="Z31"/>
  <c r="AN31" s="1"/>
  <c r="AY31" s="1"/>
  <c r="Z30"/>
  <c r="AN30"/>
  <c r="AY30" s="1"/>
  <c r="Z29"/>
  <c r="AN29"/>
  <c r="AY29" s="1"/>
  <c r="Z28"/>
  <c r="AN28"/>
  <c r="Z27"/>
  <c r="AN27" s="1"/>
  <c r="Z24"/>
  <c r="AN24"/>
  <c r="Z23"/>
  <c r="AN23" s="1"/>
  <c r="AY23" s="1"/>
  <c r="Z22"/>
  <c r="AN22"/>
  <c r="AY22" s="1"/>
  <c r="Z21"/>
  <c r="AN21" s="1"/>
  <c r="AY21" s="1"/>
  <c r="Z20"/>
  <c r="AN20"/>
  <c r="AY20" s="1"/>
  <c r="Z19"/>
  <c r="Z18"/>
  <c r="AN18"/>
  <c r="AY18" s="1"/>
  <c r="Z17"/>
  <c r="AN17"/>
  <c r="AY17"/>
  <c r="Z16"/>
  <c r="AN16" s="1"/>
  <c r="Z15"/>
  <c r="AN15"/>
  <c r="AY15" s="1"/>
  <c r="Z14"/>
  <c r="AN14"/>
  <c r="AY14"/>
  <c r="Z13"/>
  <c r="AN13" s="1"/>
  <c r="AY13" s="1"/>
  <c r="Z12"/>
  <c r="AN12"/>
  <c r="AY12"/>
  <c r="Z11"/>
  <c r="AN11" s="1"/>
  <c r="AY11" s="1"/>
  <c r="AY57" i="10"/>
  <c r="AY17"/>
  <c r="AW101"/>
  <c r="AW100"/>
  <c r="AW99"/>
  <c r="AW98"/>
  <c r="AW97"/>
  <c r="AW96"/>
  <c r="AW95"/>
  <c r="AW94"/>
  <c r="AW93"/>
  <c r="AW92"/>
  <c r="AW91"/>
  <c r="AW90"/>
  <c r="AW89"/>
  <c r="AW88"/>
  <c r="AW87"/>
  <c r="AW86"/>
  <c r="AY86" s="1"/>
  <c r="AW85"/>
  <c r="AY85" s="1"/>
  <c r="AW84"/>
  <c r="AW83"/>
  <c r="AW82"/>
  <c r="AW81"/>
  <c r="AW80"/>
  <c r="AW79"/>
  <c r="AY79" s="1"/>
  <c r="AW78"/>
  <c r="AW77"/>
  <c r="AW76"/>
  <c r="AW75"/>
  <c r="AW74"/>
  <c r="AW73"/>
  <c r="AW72"/>
  <c r="AW71"/>
  <c r="AW70"/>
  <c r="AW69"/>
  <c r="AW68"/>
  <c r="AY68"/>
  <c r="AW67"/>
  <c r="AY67" s="1"/>
  <c r="AW66"/>
  <c r="AW65"/>
  <c r="AW64"/>
  <c r="AW63"/>
  <c r="AW62"/>
  <c r="AW61"/>
  <c r="AW60"/>
  <c r="AW59"/>
  <c r="AW58"/>
  <c r="AW57"/>
  <c r="AW56"/>
  <c r="AY56" s="1"/>
  <c r="AW55"/>
  <c r="AW54"/>
  <c r="AW53"/>
  <c r="AW52"/>
  <c r="AW51"/>
  <c r="AW50"/>
  <c r="AW49"/>
  <c r="AW48"/>
  <c r="AY48" s="1"/>
  <c r="AW47"/>
  <c r="AY47" s="1"/>
  <c r="AW46"/>
  <c r="AY46"/>
  <c r="AW45"/>
  <c r="AW44"/>
  <c r="AW43"/>
  <c r="AW42"/>
  <c r="AW41"/>
  <c r="AW40"/>
  <c r="AW39"/>
  <c r="AW38"/>
  <c r="AY38" s="1"/>
  <c r="AW37"/>
  <c r="AW36"/>
  <c r="AY36"/>
  <c r="AW35"/>
  <c r="AW34"/>
  <c r="AW33"/>
  <c r="AW32"/>
  <c r="AW31"/>
  <c r="AW30"/>
  <c r="AW29"/>
  <c r="AW28"/>
  <c r="AW27"/>
  <c r="AW26"/>
  <c r="AW25"/>
  <c r="AW24"/>
  <c r="AW23"/>
  <c r="AY23" s="1"/>
  <c r="AW22"/>
  <c r="AW21"/>
  <c r="AW20"/>
  <c r="AW19"/>
  <c r="AW18"/>
  <c r="AY18" s="1"/>
  <c r="AW17"/>
  <c r="AW16"/>
  <c r="AW15"/>
  <c r="AN77" i="11"/>
  <c r="AN76"/>
  <c r="AN75"/>
  <c r="AN74"/>
  <c r="AN73"/>
  <c r="AN72"/>
  <c r="AN69"/>
  <c r="AN68"/>
  <c r="AN67"/>
  <c r="AN65"/>
  <c r="AN64"/>
  <c r="AZ64" s="1"/>
  <c r="AN63"/>
  <c r="AN62"/>
  <c r="AN61"/>
  <c r="AN60"/>
  <c r="AZ60" s="1"/>
  <c r="AN59"/>
  <c r="AN58"/>
  <c r="AN57"/>
  <c r="AN56"/>
  <c r="AN55"/>
  <c r="AN52"/>
  <c r="AN50"/>
  <c r="AN49"/>
  <c r="AZ49" s="1"/>
  <c r="AN48"/>
  <c r="AN47"/>
  <c r="AN46"/>
  <c r="AN45"/>
  <c r="AN44"/>
  <c r="AN43"/>
  <c r="AN42"/>
  <c r="AN41"/>
  <c r="AN40"/>
  <c r="AN39"/>
  <c r="AN38"/>
  <c r="AN36"/>
  <c r="AZ36" s="1"/>
  <c r="AN35"/>
  <c r="AN33"/>
  <c r="AN32"/>
  <c r="AN31"/>
  <c r="AN34" s="1"/>
  <c r="AN30"/>
  <c r="AN28"/>
  <c r="AN27"/>
  <c r="AN26"/>
  <c r="AN24"/>
  <c r="AN23"/>
  <c r="AN22"/>
  <c r="AN21"/>
  <c r="AN25" s="1"/>
  <c r="AN20"/>
  <c r="AN16"/>
  <c r="AN15"/>
  <c r="AN14"/>
  <c r="AN13"/>
  <c r="AN12"/>
  <c r="AN11"/>
  <c r="AW14" i="10"/>
  <c r="AW13"/>
  <c r="AY13" s="1"/>
  <c r="AW12"/>
  <c r="AW11"/>
  <c r="AU101"/>
  <c r="AU100"/>
  <c r="AU99"/>
  <c r="AU98"/>
  <c r="AU97"/>
  <c r="AY97" s="1"/>
  <c r="AU96"/>
  <c r="AU95"/>
  <c r="AU93"/>
  <c r="AU92"/>
  <c r="AU91"/>
  <c r="AU90"/>
  <c r="AU89"/>
  <c r="AU88"/>
  <c r="AU87"/>
  <c r="AY87" s="1"/>
  <c r="AU84"/>
  <c r="AU83"/>
  <c r="AU82"/>
  <c r="AU81"/>
  <c r="AU80"/>
  <c r="AY80" s="1"/>
  <c r="AU78"/>
  <c r="AU77"/>
  <c r="AU76"/>
  <c r="AU75"/>
  <c r="AU74"/>
  <c r="AU73"/>
  <c r="AU72"/>
  <c r="AU71"/>
  <c r="AU70"/>
  <c r="AU69"/>
  <c r="AU66"/>
  <c r="AU65"/>
  <c r="AU64"/>
  <c r="AU63"/>
  <c r="AU62"/>
  <c r="AU61"/>
  <c r="AY61" s="1"/>
  <c r="AU60"/>
  <c r="AU59"/>
  <c r="AU58"/>
  <c r="AU55"/>
  <c r="AU54"/>
  <c r="AU53"/>
  <c r="AU52"/>
  <c r="AU51"/>
  <c r="AY51" s="1"/>
  <c r="AU50"/>
  <c r="AU49"/>
  <c r="AU48"/>
  <c r="AU45"/>
  <c r="AU44"/>
  <c r="AU43"/>
  <c r="AU42"/>
  <c r="AU41"/>
  <c r="AY41" s="1"/>
  <c r="AU40"/>
  <c r="AU39"/>
  <c r="AU38"/>
  <c r="AU37"/>
  <c r="AU35"/>
  <c r="AU34"/>
  <c r="AU33"/>
  <c r="AY33" s="1"/>
  <c r="AU32"/>
  <c r="AU31"/>
  <c r="AU30"/>
  <c r="AU29"/>
  <c r="AU28"/>
  <c r="AU27"/>
  <c r="AU26"/>
  <c r="AU25"/>
  <c r="AU24"/>
  <c r="AU22"/>
  <c r="AU21"/>
  <c r="AU20"/>
  <c r="AU19"/>
  <c r="AU16"/>
  <c r="AU15"/>
  <c r="AU14"/>
  <c r="AU13"/>
  <c r="AU12"/>
  <c r="AU11"/>
  <c r="AS101"/>
  <c r="AS100"/>
  <c r="AS99"/>
  <c r="AS98"/>
  <c r="AS97"/>
  <c r="AS96"/>
  <c r="AS95"/>
  <c r="AS93"/>
  <c r="AS92"/>
  <c r="AS91"/>
  <c r="AS90"/>
  <c r="AS89"/>
  <c r="AS88"/>
  <c r="AS87"/>
  <c r="AS84"/>
  <c r="AS83"/>
  <c r="AS82"/>
  <c r="AS81"/>
  <c r="AS80"/>
  <c r="AS78"/>
  <c r="AS77"/>
  <c r="AS76"/>
  <c r="AS75"/>
  <c r="AS74"/>
  <c r="AS73"/>
  <c r="AS72"/>
  <c r="AS71"/>
  <c r="AS70"/>
  <c r="AS69"/>
  <c r="AS66"/>
  <c r="AS65"/>
  <c r="AS64"/>
  <c r="AS63"/>
  <c r="AS62"/>
  <c r="AS61"/>
  <c r="AS60"/>
  <c r="AS59"/>
  <c r="AS58"/>
  <c r="AS55"/>
  <c r="AS54"/>
  <c r="AS53"/>
  <c r="AS52"/>
  <c r="AS51"/>
  <c r="AS50"/>
  <c r="AS49"/>
  <c r="AS48"/>
  <c r="AS45"/>
  <c r="AS44"/>
  <c r="AS43"/>
  <c r="AS42"/>
  <c r="AS41"/>
  <c r="AS40"/>
  <c r="AS39"/>
  <c r="AS38"/>
  <c r="AS37"/>
  <c r="AS35"/>
  <c r="AS34"/>
  <c r="AS33"/>
  <c r="AS32"/>
  <c r="AS31"/>
  <c r="AS30"/>
  <c r="AS29"/>
  <c r="AS28"/>
  <c r="AS27"/>
  <c r="AS26"/>
  <c r="AS25"/>
  <c r="AS24"/>
  <c r="AS22"/>
  <c r="AS21"/>
  <c r="AS20"/>
  <c r="AS19"/>
  <c r="AS16"/>
  <c r="AS15"/>
  <c r="AS14"/>
  <c r="AS13"/>
  <c r="AS12"/>
  <c r="AS11"/>
  <c r="AQ24"/>
  <c r="AQ28"/>
  <c r="AQ27"/>
  <c r="AQ101"/>
  <c r="AQ100"/>
  <c r="AQ99"/>
  <c r="AQ98"/>
  <c r="AQ97"/>
  <c r="AQ96"/>
  <c r="AQ95"/>
  <c r="AQ93"/>
  <c r="AQ92"/>
  <c r="AQ91"/>
  <c r="AQ90"/>
  <c r="AQ89"/>
  <c r="AQ88"/>
  <c r="AQ87"/>
  <c r="AQ84"/>
  <c r="AQ83"/>
  <c r="AQ82"/>
  <c r="AQ81"/>
  <c r="AQ80"/>
  <c r="AQ78"/>
  <c r="AQ77"/>
  <c r="AQ76"/>
  <c r="AQ75"/>
  <c r="AQ74"/>
  <c r="AQ73"/>
  <c r="AQ72"/>
  <c r="AQ71"/>
  <c r="AQ70"/>
  <c r="AQ69"/>
  <c r="AQ66"/>
  <c r="AQ65"/>
  <c r="AQ64"/>
  <c r="AQ63"/>
  <c r="AQ62"/>
  <c r="AQ61"/>
  <c r="AQ60"/>
  <c r="AQ59"/>
  <c r="AQ58"/>
  <c r="AQ55"/>
  <c r="AQ54"/>
  <c r="AQ53"/>
  <c r="AQ52"/>
  <c r="AQ51"/>
  <c r="AQ50"/>
  <c r="AQ49"/>
  <c r="AQ48"/>
  <c r="AQ45"/>
  <c r="AQ44"/>
  <c r="AQ43"/>
  <c r="AQ42"/>
  <c r="AQ41"/>
  <c r="AQ40"/>
  <c r="AQ39"/>
  <c r="AQ38"/>
  <c r="AQ37"/>
  <c r="AQ35"/>
  <c r="AQ34"/>
  <c r="AQ33"/>
  <c r="AQ32"/>
  <c r="AQ31"/>
  <c r="AQ30"/>
  <c r="AQ29"/>
  <c r="AQ22"/>
  <c r="AQ21"/>
  <c r="AQ20"/>
  <c r="AY20" s="1"/>
  <c r="AQ19"/>
  <c r="AQ16"/>
  <c r="AQ15"/>
  <c r="AQ14"/>
  <c r="AQ13"/>
  <c r="AQ12"/>
  <c r="AQ11"/>
  <c r="AO101"/>
  <c r="AO100"/>
  <c r="AO99"/>
  <c r="AO98"/>
  <c r="AO97"/>
  <c r="AO96"/>
  <c r="AO95"/>
  <c r="AO93"/>
  <c r="AY93" s="1"/>
  <c r="AO92"/>
  <c r="AY92" s="1"/>
  <c r="AO91"/>
  <c r="AO90"/>
  <c r="AO89"/>
  <c r="AO88"/>
  <c r="AO87"/>
  <c r="AO84"/>
  <c r="AO83"/>
  <c r="AY83" s="1"/>
  <c r="AO82"/>
  <c r="AO81"/>
  <c r="AO80"/>
  <c r="AO78"/>
  <c r="AO77"/>
  <c r="AO76"/>
  <c r="AO75"/>
  <c r="AO74"/>
  <c r="AO73"/>
  <c r="AY73" s="1"/>
  <c r="AO72"/>
  <c r="AO71"/>
  <c r="AO70"/>
  <c r="AO69"/>
  <c r="AO66"/>
  <c r="AO65"/>
  <c r="AO64"/>
  <c r="AY64" s="1"/>
  <c r="AO63"/>
  <c r="AO62"/>
  <c r="AO61"/>
  <c r="AO60"/>
  <c r="AO59"/>
  <c r="AO58"/>
  <c r="AO55"/>
  <c r="AO54"/>
  <c r="AO53"/>
  <c r="AY53" s="1"/>
  <c r="AO52"/>
  <c r="AO51"/>
  <c r="AO50"/>
  <c r="AO49"/>
  <c r="AO48"/>
  <c r="AO45"/>
  <c r="AO44"/>
  <c r="AY44" s="1"/>
  <c r="AO43"/>
  <c r="AO42"/>
  <c r="AO41"/>
  <c r="AO40"/>
  <c r="AO39"/>
  <c r="AO38"/>
  <c r="AO37"/>
  <c r="AO35"/>
  <c r="AO34"/>
  <c r="AY34" s="1"/>
  <c r="AO33"/>
  <c r="AO32"/>
  <c r="AO31"/>
  <c r="AY31" s="1"/>
  <c r="AO30"/>
  <c r="AO29"/>
  <c r="AO28"/>
  <c r="AO27"/>
  <c r="AO26"/>
  <c r="AO25"/>
  <c r="AO24"/>
  <c r="AO22"/>
  <c r="AO21"/>
  <c r="AO20"/>
  <c r="AO19"/>
  <c r="AO16"/>
  <c r="AY16" s="1"/>
  <c r="AO15"/>
  <c r="AO14"/>
  <c r="AO13"/>
  <c r="AO12"/>
  <c r="AY12" s="1"/>
  <c r="AO11"/>
  <c r="AM101"/>
  <c r="AM100"/>
  <c r="AY100"/>
  <c r="AM99"/>
  <c r="AY99" s="1"/>
  <c r="AM98"/>
  <c r="AM97"/>
  <c r="AM96"/>
  <c r="AY96" s="1"/>
  <c r="AM95"/>
  <c r="AY95" s="1"/>
  <c r="AM94"/>
  <c r="AY94" s="1"/>
  <c r="AM93"/>
  <c r="AM92"/>
  <c r="AM91"/>
  <c r="AY91" s="1"/>
  <c r="AM90"/>
  <c r="AM89"/>
  <c r="AM88"/>
  <c r="AM87"/>
  <c r="AM84"/>
  <c r="AY84" s="1"/>
  <c r="AM83"/>
  <c r="AM82"/>
  <c r="AY82"/>
  <c r="AM81"/>
  <c r="AY81" s="1"/>
  <c r="AM80"/>
  <c r="AM78"/>
  <c r="AM77"/>
  <c r="AY77" s="1"/>
  <c r="AM76"/>
  <c r="AM75"/>
  <c r="AY75" s="1"/>
  <c r="AM74"/>
  <c r="AM73"/>
  <c r="AM72"/>
  <c r="AY72" s="1"/>
  <c r="AM71"/>
  <c r="AM70"/>
  <c r="AM69"/>
  <c r="AM66"/>
  <c r="AM65"/>
  <c r="AY65" s="1"/>
  <c r="AM64"/>
  <c r="AM63"/>
  <c r="AY63"/>
  <c r="AM62"/>
  <c r="AY62" s="1"/>
  <c r="AM61"/>
  <c r="AM60"/>
  <c r="AM59"/>
  <c r="AY59" s="1"/>
  <c r="AM58"/>
  <c r="AM55"/>
  <c r="AY55" s="1"/>
  <c r="AM54"/>
  <c r="AM53"/>
  <c r="AM52"/>
  <c r="AM51"/>
  <c r="AM50"/>
  <c r="AM49"/>
  <c r="AM48"/>
  <c r="AM45"/>
  <c r="AY45" s="1"/>
  <c r="AM44"/>
  <c r="AM43"/>
  <c r="AY43"/>
  <c r="AM42"/>
  <c r="AM41"/>
  <c r="AM40"/>
  <c r="AM39"/>
  <c r="AY39" s="1"/>
  <c r="AM38"/>
  <c r="AM37"/>
  <c r="AY37" s="1"/>
  <c r="AM35"/>
  <c r="AY35" s="1"/>
  <c r="AM34"/>
  <c r="AM33"/>
  <c r="AM32"/>
  <c r="AY32"/>
  <c r="AM31"/>
  <c r="AM30"/>
  <c r="AM29"/>
  <c r="AY29" s="1"/>
  <c r="AM28"/>
  <c r="AY28" s="1"/>
  <c r="AM27"/>
  <c r="AM26"/>
  <c r="AY26"/>
  <c r="AM25"/>
  <c r="AY25" s="1"/>
  <c r="AM24"/>
  <c r="AY24"/>
  <c r="AM22"/>
  <c r="AM21"/>
  <c r="AM20"/>
  <c r="AM19"/>
  <c r="AY19" s="1"/>
  <c r="AM16"/>
  <c r="AM15"/>
  <c r="AY15"/>
  <c r="AM14"/>
  <c r="AY14" s="1"/>
  <c r="AM13"/>
  <c r="AM12"/>
  <c r="AM11"/>
  <c r="AY11" s="1"/>
  <c r="AX77" i="11"/>
  <c r="AX76"/>
  <c r="AX75"/>
  <c r="AX74"/>
  <c r="AX73"/>
  <c r="AX72"/>
  <c r="AX70"/>
  <c r="AX69"/>
  <c r="AX68"/>
  <c r="AX67"/>
  <c r="AX65"/>
  <c r="AX64"/>
  <c r="AX63"/>
  <c r="AX62"/>
  <c r="AX61"/>
  <c r="AX60"/>
  <c r="AX59"/>
  <c r="AX58"/>
  <c r="AX52"/>
  <c r="AX50"/>
  <c r="AX49"/>
  <c r="AX48"/>
  <c r="AX47"/>
  <c r="AX46"/>
  <c r="AX45"/>
  <c r="AX44"/>
  <c r="AX43"/>
  <c r="AX42"/>
  <c r="AX41"/>
  <c r="AX51"/>
  <c r="AX53" s="1"/>
  <c r="AX40"/>
  <c r="AX39"/>
  <c r="AX36"/>
  <c r="AX33"/>
  <c r="AX32"/>
  <c r="AX31"/>
  <c r="AX34"/>
  <c r="AX28"/>
  <c r="AX27"/>
  <c r="AX24"/>
  <c r="AX23"/>
  <c r="AX25" s="1"/>
  <c r="AX22"/>
  <c r="AX21"/>
  <c r="AX18"/>
  <c r="AX16"/>
  <c r="AX15"/>
  <c r="AX14"/>
  <c r="AX17" s="1"/>
  <c r="AX13"/>
  <c r="AX12"/>
  <c r="AX11"/>
  <c r="AX10"/>
  <c r="AV80"/>
  <c r="AV77"/>
  <c r="AV76"/>
  <c r="AV75"/>
  <c r="AV74"/>
  <c r="AV73"/>
  <c r="AV72"/>
  <c r="AV69"/>
  <c r="AV68"/>
  <c r="AV67"/>
  <c r="AV65"/>
  <c r="AV64"/>
  <c r="AV63"/>
  <c r="AV62"/>
  <c r="AV61"/>
  <c r="AV60"/>
  <c r="AV59"/>
  <c r="AV58"/>
  <c r="AV52"/>
  <c r="AV50"/>
  <c r="AZ50" s="1"/>
  <c r="AV49"/>
  <c r="AV48"/>
  <c r="AV47"/>
  <c r="AV46"/>
  <c r="AV45"/>
  <c r="AV44"/>
  <c r="AV43"/>
  <c r="AZ43" s="1"/>
  <c r="AV42"/>
  <c r="AV41"/>
  <c r="AV40"/>
  <c r="AV39"/>
  <c r="AV36"/>
  <c r="AV33"/>
  <c r="AV32"/>
  <c r="AV31"/>
  <c r="AV28"/>
  <c r="AV27"/>
  <c r="AV24"/>
  <c r="AV23"/>
  <c r="AV25" s="1"/>
  <c r="AV21"/>
  <c r="AV18"/>
  <c r="AV16"/>
  <c r="AV15"/>
  <c r="AZ15" s="1"/>
  <c r="AV13"/>
  <c r="AV12"/>
  <c r="AV11"/>
  <c r="AV10"/>
  <c r="AT77"/>
  <c r="AT76"/>
  <c r="AT75"/>
  <c r="AT74"/>
  <c r="AT73"/>
  <c r="AT72"/>
  <c r="AT69"/>
  <c r="AZ69"/>
  <c r="AT68"/>
  <c r="AT67"/>
  <c r="AT65"/>
  <c r="AT64"/>
  <c r="AT63"/>
  <c r="AT62"/>
  <c r="AT61"/>
  <c r="AZ61" s="1"/>
  <c r="AT60"/>
  <c r="AT59"/>
  <c r="AT58"/>
  <c r="AT66"/>
  <c r="AT52"/>
  <c r="AT50"/>
  <c r="AT49"/>
  <c r="AT48"/>
  <c r="AT47"/>
  <c r="AT46"/>
  <c r="AZ46"/>
  <c r="AT45"/>
  <c r="AT44"/>
  <c r="AT43"/>
  <c r="AT42"/>
  <c r="AT41"/>
  <c r="AT40"/>
  <c r="AZ40" s="1"/>
  <c r="AT39"/>
  <c r="AT36"/>
  <c r="AT33"/>
  <c r="AZ33" s="1"/>
  <c r="AT32"/>
  <c r="AT31"/>
  <c r="AT28"/>
  <c r="AT27"/>
  <c r="AZ27" s="1"/>
  <c r="AT24"/>
  <c r="AT23"/>
  <c r="AT22"/>
  <c r="AZ22"/>
  <c r="AT21"/>
  <c r="AT18"/>
  <c r="AT16"/>
  <c r="AT15"/>
  <c r="AT14"/>
  <c r="AT13"/>
  <c r="AT12"/>
  <c r="AT11"/>
  <c r="AT10"/>
  <c r="AR77"/>
  <c r="AR76"/>
  <c r="AZ76" s="1"/>
  <c r="AR75"/>
  <c r="AR74"/>
  <c r="AR73"/>
  <c r="AR72"/>
  <c r="AR69"/>
  <c r="AR68"/>
  <c r="AR67"/>
  <c r="AR65"/>
  <c r="AR64"/>
  <c r="AR63"/>
  <c r="AR62"/>
  <c r="AR61"/>
  <c r="AR60"/>
  <c r="AR59"/>
  <c r="AZ59" s="1"/>
  <c r="AR58"/>
  <c r="AR52"/>
  <c r="AR50"/>
  <c r="AR49"/>
  <c r="AR48"/>
  <c r="AR47"/>
  <c r="AR46"/>
  <c r="AR45"/>
  <c r="AR44"/>
  <c r="AR43"/>
  <c r="AR42"/>
  <c r="AR41"/>
  <c r="AR51" s="1"/>
  <c r="AR53" s="1"/>
  <c r="AR40"/>
  <c r="AR39"/>
  <c r="AR36"/>
  <c r="AR33"/>
  <c r="AR32"/>
  <c r="AR31"/>
  <c r="AR34" s="1"/>
  <c r="AR28"/>
  <c r="AR27"/>
  <c r="AR29"/>
  <c r="AR24"/>
  <c r="AR23"/>
  <c r="AR22"/>
  <c r="AR21"/>
  <c r="AR25" s="1"/>
  <c r="AR18"/>
  <c r="AR16"/>
  <c r="AR15"/>
  <c r="AR14"/>
  <c r="AR13"/>
  <c r="AR12"/>
  <c r="AR11"/>
  <c r="AR10"/>
  <c r="AP77"/>
  <c r="AP76"/>
  <c r="AP75"/>
  <c r="AP74"/>
  <c r="AP73"/>
  <c r="AP72"/>
  <c r="AP69"/>
  <c r="AP68"/>
  <c r="AZ68" s="1"/>
  <c r="AP67"/>
  <c r="AZ67" s="1"/>
  <c r="AP65"/>
  <c r="AP64"/>
  <c r="AP63"/>
  <c r="AZ63" s="1"/>
  <c r="AP62"/>
  <c r="AP61"/>
  <c r="AP60"/>
  <c r="AP59"/>
  <c r="AP58"/>
  <c r="AP52"/>
  <c r="AP50"/>
  <c r="AP49"/>
  <c r="AP48"/>
  <c r="AP47"/>
  <c r="AZ47" s="1"/>
  <c r="AP46"/>
  <c r="AP45"/>
  <c r="AZ45"/>
  <c r="AP44"/>
  <c r="AZ44" s="1"/>
  <c r="AP43"/>
  <c r="AP42"/>
  <c r="AP41"/>
  <c r="AP40"/>
  <c r="AP39"/>
  <c r="AP36"/>
  <c r="AP33"/>
  <c r="AP32"/>
  <c r="AP34" s="1"/>
  <c r="AP31"/>
  <c r="AP28"/>
  <c r="AZ28" s="1"/>
  <c r="AP27"/>
  <c r="AP24"/>
  <c r="AZ24"/>
  <c r="AP23"/>
  <c r="AP22"/>
  <c r="AP21"/>
  <c r="AP25" s="1"/>
  <c r="AP18"/>
  <c r="AP16"/>
  <c r="AP15"/>
  <c r="AP14"/>
  <c r="AP13"/>
  <c r="AP12"/>
  <c r="AP11"/>
  <c r="AZ11" s="1"/>
  <c r="AP10"/>
  <c r="AL70"/>
  <c r="AJ70"/>
  <c r="AH70"/>
  <c r="AV70"/>
  <c r="AF70"/>
  <c r="AD70"/>
  <c r="AR70" s="1"/>
  <c r="AB70"/>
  <c r="AB71" s="1"/>
  <c r="AB78" s="1"/>
  <c r="Z18"/>
  <c r="AN18"/>
  <c r="AZ18"/>
  <c r="Z10"/>
  <c r="AN29"/>
  <c r="AZ14"/>
  <c r="AY22" i="10"/>
  <c r="AY54"/>
  <c r="AY58"/>
  <c r="AY66"/>
  <c r="AY74"/>
  <c r="AY76"/>
  <c r="AZ73" i="11"/>
  <c r="AY100" i="15"/>
  <c r="AD71" i="11"/>
  <c r="AD78" s="1"/>
  <c r="AH71"/>
  <c r="AH78" s="1"/>
  <c r="AJ71"/>
  <c r="AJ78"/>
  <c r="AL71"/>
  <c r="AL78" s="1"/>
  <c r="AP51"/>
  <c r="AR66"/>
  <c r="AR71" s="1"/>
  <c r="AT25"/>
  <c r="AT51"/>
  <c r="AX66"/>
  <c r="AX71" s="1"/>
  <c r="AX78" s="1"/>
  <c r="AZ21"/>
  <c r="AY31" i="5"/>
  <c r="Y39"/>
  <c r="Y63" s="1"/>
  <c r="AM63" s="1"/>
  <c r="AA39"/>
  <c r="AO39"/>
  <c r="AC39"/>
  <c r="AI39"/>
  <c r="AM39"/>
  <c r="AW39"/>
  <c r="AX29" i="11"/>
  <c r="AC79" i="5"/>
  <c r="AQ77"/>
  <c r="AK74"/>
  <c r="Z63"/>
  <c r="Y62"/>
  <c r="AM62" s="1"/>
  <c r="AA62"/>
  <c r="AE62"/>
  <c r="AG62"/>
  <c r="AU62" s="1"/>
  <c r="AI62"/>
  <c r="AW62" s="1"/>
  <c r="AY18"/>
  <c r="AY30"/>
  <c r="AY66"/>
  <c r="AQ69"/>
  <c r="AI77"/>
  <c r="AW63"/>
  <c r="AS62"/>
  <c r="AO62"/>
  <c r="AA63"/>
  <c r="AO63" s="1"/>
  <c r="AT17" i="11"/>
  <c r="AT19" s="1"/>
  <c r="AY38" i="15"/>
  <c r="AY32"/>
  <c r="AY16"/>
  <c r="AY64"/>
  <c r="AY73"/>
  <c r="AY34"/>
  <c r="AY47"/>
  <c r="AY25"/>
  <c r="AY43"/>
  <c r="AF9" i="19" l="1"/>
  <c r="AF16"/>
  <c r="AF7"/>
  <c r="AE9"/>
  <c r="T9"/>
  <c r="Y9"/>
  <c r="AC9"/>
  <c r="K16"/>
  <c r="Z16" s="1"/>
  <c r="O16"/>
  <c r="AD16" s="1"/>
  <c r="AA9"/>
  <c r="V9"/>
  <c r="AF12"/>
  <c r="AQ17" i="16"/>
  <c r="AA17"/>
  <c r="AI17"/>
  <c r="AO9"/>
  <c r="AG14"/>
  <c r="AQ14"/>
  <c r="T14"/>
  <c r="L14"/>
  <c r="H8"/>
  <c r="T8"/>
  <c r="T9"/>
  <c r="J17"/>
  <c r="R17"/>
  <c r="P8"/>
  <c r="AQ8"/>
  <c r="P9"/>
  <c r="AQ9"/>
  <c r="AA10"/>
  <c r="AI10"/>
  <c r="L12"/>
  <c r="L13"/>
  <c r="H14"/>
  <c r="L15"/>
  <c r="L16"/>
  <c r="H9"/>
  <c r="V10"/>
  <c r="H10" s="1"/>
  <c r="L8"/>
  <c r="L9"/>
  <c r="P10"/>
  <c r="AZ29" i="11"/>
  <c r="AQ84"/>
  <c r="AY60" i="5"/>
  <c r="AD80"/>
  <c r="AZ53" i="14"/>
  <c r="AH79" i="11"/>
  <c r="AK39" i="5"/>
  <c r="AW77"/>
  <c r="AI79"/>
  <c r="AZ41" i="11"/>
  <c r="AN51"/>
  <c r="AN53" s="1"/>
  <c r="AG79" i="5"/>
  <c r="AU77"/>
  <c r="AF76" i="14"/>
  <c r="AT61"/>
  <c r="AX53"/>
  <c r="AJ61"/>
  <c r="AT70" i="11"/>
  <c r="AZ70" s="1"/>
  <c r="AF71"/>
  <c r="AF78" s="1"/>
  <c r="AF79" s="1"/>
  <c r="AZ12"/>
  <c r="AN17"/>
  <c r="AM69" i="5"/>
  <c r="AY69" s="1"/>
  <c r="Y77"/>
  <c r="AT71" i="11"/>
  <c r="AT78" s="1"/>
  <c r="AV19"/>
  <c r="AZ73" i="14"/>
  <c r="AQ39" i="5"/>
  <c r="AY39" s="1"/>
  <c r="AN66" i="11"/>
  <c r="AN71" s="1"/>
  <c r="AN78" s="1"/>
  <c r="AZ31"/>
  <c r="AP70"/>
  <c r="AV51"/>
  <c r="AV53" s="1"/>
  <c r="AV66"/>
  <c r="AV71" s="1"/>
  <c r="AV78" s="1"/>
  <c r="AY42" i="10"/>
  <c r="AY50"/>
  <c r="AY70"/>
  <c r="AY89"/>
  <c r="AY11" i="12"/>
  <c r="AY39"/>
  <c r="AY49"/>
  <c r="AZ20" i="14"/>
  <c r="AZ44"/>
  <c r="AZ48"/>
  <c r="AK45" i="5"/>
  <c r="AK63" s="1"/>
  <c r="AK80" s="1"/>
  <c r="AA77"/>
  <c r="AY23"/>
  <c r="AY26"/>
  <c r="AY48"/>
  <c r="AY58"/>
  <c r="AY67"/>
  <c r="AL37" i="14"/>
  <c r="AP17" i="11"/>
  <c r="AP19" s="1"/>
  <c r="AP37" s="1"/>
  <c r="AP54" s="1"/>
  <c r="AP79" s="1"/>
  <c r="AP66"/>
  <c r="AP71" s="1"/>
  <c r="AP78" s="1"/>
  <c r="AZ72"/>
  <c r="AT34"/>
  <c r="AT37" s="1"/>
  <c r="AT54" s="1"/>
  <c r="AT79" s="1"/>
  <c r="AV29"/>
  <c r="AY21" i="10"/>
  <c r="AY49"/>
  <c r="AY69"/>
  <c r="AY88"/>
  <c r="AY101"/>
  <c r="AY98"/>
  <c r="AY56" i="15"/>
  <c r="AY76"/>
  <c r="AY32" i="12"/>
  <c r="AY48"/>
  <c r="AY18"/>
  <c r="AY34"/>
  <c r="AZ22" i="14"/>
  <c r="AZ30"/>
  <c r="AZ82"/>
  <c r="AZ40"/>
  <c r="AZ84"/>
  <c r="AZ88"/>
  <c r="AZ92"/>
  <c r="AU37" i="11"/>
  <c r="AU54" s="1"/>
  <c r="AU79" s="1"/>
  <c r="AE63" i="5"/>
  <c r="AS63" s="1"/>
  <c r="AS36"/>
  <c r="AY50"/>
  <c r="AH80"/>
  <c r="AY14"/>
  <c r="AY40"/>
  <c r="AY41"/>
  <c r="AY52"/>
  <c r="AY59"/>
  <c r="AY68"/>
  <c r="AY73"/>
  <c r="AQ86" i="11"/>
  <c r="AL33" i="14"/>
  <c r="AP53" i="11"/>
  <c r="AZ39"/>
  <c r="AG63" i="5"/>
  <c r="AU63" s="1"/>
  <c r="AU20"/>
  <c r="AQ60"/>
  <c r="AC62"/>
  <c r="AQ62" s="1"/>
  <c r="AY62" s="1"/>
  <c r="AE77"/>
  <c r="AS69"/>
  <c r="AQ79"/>
  <c r="AN10" i="11"/>
  <c r="Z19"/>
  <c r="Z37" s="1"/>
  <c r="Z54" s="1"/>
  <c r="Z79" s="1"/>
  <c r="AG39" i="5"/>
  <c r="AU39" s="1"/>
  <c r="AU36"/>
  <c r="AL13" i="14"/>
  <c r="AL16" s="1"/>
  <c r="AR13"/>
  <c r="AZ13" s="1"/>
  <c r="AH43"/>
  <c r="AV43" s="1"/>
  <c r="AV26"/>
  <c r="AZ26" s="1"/>
  <c r="AY36" i="5"/>
  <c r="AZ74" i="11"/>
  <c r="AC79"/>
  <c r="AD43" i="14"/>
  <c r="AR43" s="1"/>
  <c r="AZ43" s="1"/>
  <c r="AR78" i="11"/>
  <c r="AV17"/>
  <c r="AX19"/>
  <c r="AX37" s="1"/>
  <c r="AX54" s="1"/>
  <c r="AX79" s="1"/>
  <c r="AY71" i="10"/>
  <c r="AZ13" i="11"/>
  <c r="AY9" i="12"/>
  <c r="AY23"/>
  <c r="AY33"/>
  <c r="AY15"/>
  <c r="AZ80" i="14"/>
  <c r="AR61"/>
  <c r="AF63" i="5"/>
  <c r="AW15"/>
  <c r="AY11"/>
  <c r="AR37" i="14"/>
  <c r="AZ37" s="1"/>
  <c r="AT29" i="11"/>
  <c r="AP29"/>
  <c r="AZ16"/>
  <c r="AZ23"/>
  <c r="AZ25" s="1"/>
  <c r="AZ52"/>
  <c r="AR19"/>
  <c r="AR37" s="1"/>
  <c r="AR54" s="1"/>
  <c r="AR17"/>
  <c r="AZ48"/>
  <c r="AZ58"/>
  <c r="AZ66" s="1"/>
  <c r="AZ62"/>
  <c r="AZ77"/>
  <c r="AT53"/>
  <c r="AV34"/>
  <c r="AY27" i="10"/>
  <c r="AY30"/>
  <c r="AY40"/>
  <c r="AY52"/>
  <c r="AY60"/>
  <c r="AY78"/>
  <c r="AY90"/>
  <c r="AZ32" i="11"/>
  <c r="AZ42"/>
  <c r="AZ65"/>
  <c r="AZ75"/>
  <c r="AY27" i="15"/>
  <c r="AY25" i="12"/>
  <c r="AY31"/>
  <c r="AY41"/>
  <c r="AY47"/>
  <c r="AZ24" i="14"/>
  <c r="AZ32"/>
  <c r="AZ57"/>
  <c r="AZ42"/>
  <c r="AT53"/>
  <c r="AZ96"/>
  <c r="AE37" i="11"/>
  <c r="AE54" s="1"/>
  <c r="AE79" s="1"/>
  <c r="AM37"/>
  <c r="AM54" s="1"/>
  <c r="AM79" s="1"/>
  <c r="AB63" i="5"/>
  <c r="AB80" s="1"/>
  <c r="AS15"/>
  <c r="AY15" s="1"/>
  <c r="AY20"/>
  <c r="AH63"/>
  <c r="AF80"/>
  <c r="AY16"/>
  <c r="AY43"/>
  <c r="AY55"/>
  <c r="AY57"/>
  <c r="AY64"/>
  <c r="AY78"/>
  <c r="AL17" i="11"/>
  <c r="AL19" s="1"/>
  <c r="AL29"/>
  <c r="AH76" i="14"/>
  <c r="AL84"/>
  <c r="AL96"/>
  <c r="AL26"/>
  <c r="AL42" s="1"/>
  <c r="AS8" i="16" l="1"/>
  <c r="AS10" s="1"/>
  <c r="AK8"/>
  <c r="AC8"/>
  <c r="AE17"/>
  <c r="AG17" s="1"/>
  <c r="L17"/>
  <c r="AS9"/>
  <c r="AK9"/>
  <c r="AC9"/>
  <c r="AM17"/>
  <c r="AO17" s="1"/>
  <c r="T17"/>
  <c r="X13"/>
  <c r="X12"/>
  <c r="X14" s="1"/>
  <c r="X9"/>
  <c r="P17"/>
  <c r="X16"/>
  <c r="AG8"/>
  <c r="H17"/>
  <c r="AG9"/>
  <c r="X15"/>
  <c r="X8"/>
  <c r="X10" s="1"/>
  <c r="AC17"/>
  <c r="AS16"/>
  <c r="AS15"/>
  <c r="AS13"/>
  <c r="AS12"/>
  <c r="AQ10"/>
  <c r="T10"/>
  <c r="L10"/>
  <c r="AK14"/>
  <c r="AC14"/>
  <c r="AC10"/>
  <c r="AO8"/>
  <c r="AO14"/>
  <c r="AK17"/>
  <c r="AZ61" i="14"/>
  <c r="AJ76"/>
  <c r="AX61"/>
  <c r="AW79" i="5"/>
  <c r="AI80"/>
  <c r="AW80" s="1"/>
  <c r="AV76" i="14"/>
  <c r="AH98"/>
  <c r="AV98" s="1"/>
  <c r="AA79" i="5"/>
  <c r="AO77"/>
  <c r="Y79"/>
  <c r="AM77"/>
  <c r="AY77" s="1"/>
  <c r="AU79"/>
  <c r="AG80"/>
  <c r="AU80" s="1"/>
  <c r="AR79" i="11"/>
  <c r="AZ34"/>
  <c r="AL37"/>
  <c r="AL54" s="1"/>
  <c r="AL79" s="1"/>
  <c r="AD76" i="14"/>
  <c r="AC63" i="5"/>
  <c r="AZ17" i="11"/>
  <c r="AN19"/>
  <c r="AN37" s="1"/>
  <c r="AN54" s="1"/>
  <c r="AN79" s="1"/>
  <c r="AZ10"/>
  <c r="AE79" i="5"/>
  <c r="AS77"/>
  <c r="AF98" i="14"/>
  <c r="AT98" s="1"/>
  <c r="AT76"/>
  <c r="AZ71" i="11"/>
  <c r="AZ78" s="1"/>
  <c r="AL43" i="14"/>
  <c r="AL76" s="1"/>
  <c r="AL98" s="1"/>
  <c r="AV37" i="11"/>
  <c r="AV54" s="1"/>
  <c r="AV79" s="1"/>
  <c r="AZ51"/>
  <c r="AZ53" s="1"/>
  <c r="X17" i="16" l="1"/>
  <c r="AO10"/>
  <c r="AG10"/>
  <c r="AS14"/>
  <c r="AS17" s="1"/>
  <c r="AK10"/>
  <c r="AQ63" i="5"/>
  <c r="AY63" s="1"/>
  <c r="AC80"/>
  <c r="AQ80" s="1"/>
  <c r="AM79"/>
  <c r="Y80"/>
  <c r="AM80" s="1"/>
  <c r="AX76" i="14"/>
  <c r="AJ98"/>
  <c r="AX98" s="1"/>
  <c r="AZ19" i="11"/>
  <c r="AZ37" s="1"/>
  <c r="AZ54" s="1"/>
  <c r="AZ79" s="1"/>
  <c r="AQ85"/>
  <c r="AQ87" s="1"/>
  <c r="AR76" i="14"/>
  <c r="AZ76" s="1"/>
  <c r="AD98"/>
  <c r="AR98" s="1"/>
  <c r="AO79" i="5"/>
  <c r="AA80"/>
  <c r="AO80" s="1"/>
  <c r="AE80"/>
  <c r="AS80" s="1"/>
  <c r="AS79"/>
  <c r="AZ98" i="14" l="1"/>
  <c r="AY79" i="5"/>
  <c r="AY80"/>
</calcChain>
</file>

<file path=xl/sharedStrings.xml><?xml version="1.0" encoding="utf-8"?>
<sst xmlns="http://schemas.openxmlformats.org/spreadsheetml/2006/main" count="3625" uniqueCount="459">
  <si>
    <t/>
  </si>
  <si>
    <t xml:space="preserve"> </t>
  </si>
  <si>
    <t>Total</t>
  </si>
  <si>
    <t>IDA ( 100% )</t>
  </si>
  <si>
    <t>COMP_C</t>
  </si>
  <si>
    <t>ls</t>
  </si>
  <si>
    <t>F. Audit</t>
  </si>
  <si>
    <t>Subtotal Staffing for Planning and Monitoring for Biodiversity conservation</t>
  </si>
  <si>
    <t>Subtotal Government Staff</t>
  </si>
  <si>
    <t>GOVT</t>
  </si>
  <si>
    <t>Government Staff - existing Staff</t>
  </si>
  <si>
    <t>Government Staff - Incremental staff</t>
  </si>
  <si>
    <t>2. Government Staff</t>
  </si>
  <si>
    <t>Subtotal Contract Staff</t>
  </si>
  <si>
    <t>GEF ( 100% )</t>
  </si>
  <si>
    <t>1.800</t>
  </si>
  <si>
    <t>person years</t>
  </si>
  <si>
    <t>Social Mobilizers</t>
  </si>
  <si>
    <t>3.600</t>
  </si>
  <si>
    <t>Livelihood Specialist</t>
  </si>
  <si>
    <t>Contract staff - Sociologist</t>
  </si>
  <si>
    <t>Contract Staff - ecologist</t>
  </si>
  <si>
    <t>1. Contract Staff</t>
  </si>
  <si>
    <t>E. Staffing for Planning and Monitoring for Biodiversity conservation</t>
  </si>
  <si>
    <t>Subtotal Salary (Visitor Centres)</t>
  </si>
  <si>
    <t>1.200</t>
  </si>
  <si>
    <t>visitor centre interpretors</t>
  </si>
  <si>
    <t>1.500</t>
  </si>
  <si>
    <t>contractual offices assistants</t>
  </si>
  <si>
    <t>D. Salary (Visitor Centres)</t>
  </si>
  <si>
    <t>C. Civil works maintenance</t>
  </si>
  <si>
    <t>B. Office running expenses</t>
  </si>
  <si>
    <t>A. O&amp;M of Equipment and vehicles</t>
  </si>
  <si>
    <t>II. Recurrent Costs</t>
  </si>
  <si>
    <t>Total Investment Costs</t>
  </si>
  <si>
    <t>Subtotal Information Dissemination</t>
  </si>
  <si>
    <t>0.050</t>
  </si>
  <si>
    <t>nos.</t>
  </si>
  <si>
    <t>Small workshops</t>
  </si>
  <si>
    <t>Production / Development of dissemination materials</t>
  </si>
  <si>
    <t>Documentation of best practices/experiences</t>
  </si>
  <si>
    <t>2. Information Dissemination</t>
  </si>
  <si>
    <t>Subtotal Information, Education and Communications (IEC)</t>
  </si>
  <si>
    <t>Education materials</t>
  </si>
  <si>
    <t>0.200</t>
  </si>
  <si>
    <t>Awareness Programs</t>
  </si>
  <si>
    <t>1. Information, Education and Communications (IEC)</t>
  </si>
  <si>
    <t>D. Communications</t>
  </si>
  <si>
    <t>Subtotal Support to Participation in Learning networks</t>
  </si>
  <si>
    <t>0.500</t>
  </si>
  <si>
    <t>2. Staff Training</t>
  </si>
  <si>
    <t>1.000</t>
  </si>
  <si>
    <t>1. Community Training</t>
  </si>
  <si>
    <t>C. Support to Participation in Learning networks</t>
  </si>
  <si>
    <t>Subtotal Mainstreaming Conservation and participatory practices</t>
  </si>
  <si>
    <t>Subtotal Mainstreaming Biodiversity in Sector Plans and Programs</t>
  </si>
  <si>
    <t xml:space="preserve">  regarding conservation and sustainable use</t>
  </si>
  <si>
    <t xml:space="preserve">Studies to address legal and policy </t>
  </si>
  <si>
    <t>0.010</t>
  </si>
  <si>
    <t>no. of trainings</t>
  </si>
  <si>
    <t>Training to facilitate mainstreaming</t>
  </si>
  <si>
    <t xml:space="preserve">  in dev sector</t>
  </si>
  <si>
    <t xml:space="preserve">Specialized technical support for mainstreaming biodiversity </t>
  </si>
  <si>
    <t>2. Mainstreaming Biodiversity in Sector Plans and Programs</t>
  </si>
  <si>
    <t>Subtotal Supporting Participatory Conservation Activities</t>
  </si>
  <si>
    <t>BEN ( 100% )</t>
  </si>
  <si>
    <t>Villagers Contribution to Livelihood and Participatory Investments</t>
  </si>
  <si>
    <t>Funds for livelihood and participatory investments</t>
  </si>
  <si>
    <t>Microplanning Support</t>
  </si>
  <si>
    <t>Specialized technical support for participatory activities</t>
  </si>
  <si>
    <t>Facilitation outreach for participatory activities</t>
  </si>
  <si>
    <t>Training of participatory teams and community groups</t>
  </si>
  <si>
    <t>Operational support for planning teams</t>
  </si>
  <si>
    <t>1. Supporting Participatory Conservation Activities</t>
  </si>
  <si>
    <t>B. Mainstreaming Conservation and participatory practices</t>
  </si>
  <si>
    <t>Subtotal Strengthening Biodiversity Conservation Management</t>
  </si>
  <si>
    <t>Subtotal Strengthening of Conservation Management</t>
  </si>
  <si>
    <t>Subtotal Visitor Management</t>
  </si>
  <si>
    <t>Materials for Visitor Centers</t>
  </si>
  <si>
    <t>Establishment / upgradation of interpretation centres</t>
  </si>
  <si>
    <t>h. Visitor Management</t>
  </si>
  <si>
    <t>Subtotal Training for Conservation Management</t>
  </si>
  <si>
    <t>Training material</t>
  </si>
  <si>
    <t>workshops and study tours</t>
  </si>
  <si>
    <t>g. Training for Conservation Management</t>
  </si>
  <si>
    <t>Subtotal Vehicles and Equipment</t>
  </si>
  <si>
    <t>6.000</t>
  </si>
  <si>
    <t>Patrolling vehicles</t>
  </si>
  <si>
    <t>Field equipment</t>
  </si>
  <si>
    <t>f. Vehicles and Equipment</t>
  </si>
  <si>
    <t>e. Impl. of habitat management activities within and outside PAs/Protection</t>
  </si>
  <si>
    <t>d. Field Research to support management of landscape units</t>
  </si>
  <si>
    <t>c. Site Level MIS to Support Conservation Management</t>
  </si>
  <si>
    <t>Subtotal Zonation and Boundary definitions</t>
  </si>
  <si>
    <t>Demarcation</t>
  </si>
  <si>
    <t>0.005</t>
  </si>
  <si>
    <t>sq. kms</t>
  </si>
  <si>
    <t>Survey</t>
  </si>
  <si>
    <t>b. Zonation and Boundary definitions</t>
  </si>
  <si>
    <t>Subtotal Management Plan - Preparation / Revision</t>
  </si>
  <si>
    <t>Management Plan Translation and Publishing</t>
  </si>
  <si>
    <t>Workshops for preparation of draft mgt plans for landscape units</t>
  </si>
  <si>
    <t>Studies to support management planning</t>
  </si>
  <si>
    <t>a. Management Plan - Preparation / Revision</t>
  </si>
  <si>
    <t>2. Strengthening of Conservation Management</t>
  </si>
  <si>
    <t>Subtotal Conservation Mapping of Landscape</t>
  </si>
  <si>
    <t>Stakeholder workshops</t>
  </si>
  <si>
    <t>b. Workshops / Consultations</t>
  </si>
  <si>
    <t>Subtotal Biodiversity Mapping</t>
  </si>
  <si>
    <t>Production of Maps</t>
  </si>
  <si>
    <t>landscape conservation mapping</t>
  </si>
  <si>
    <t>a. Biodiversity Mapping</t>
  </si>
  <si>
    <t>1. Conservation Mapping of Landscape</t>
  </si>
  <si>
    <t>A. Strengthening Biodiversity Conservation Management</t>
  </si>
  <si>
    <t xml:space="preserve"> I. Investment Costs</t>
  </si>
  <si>
    <t>Fin. Rule</t>
  </si>
  <si>
    <t>Component</t>
  </si>
  <si>
    <t>14/15</t>
  </si>
  <si>
    <t>13/14</t>
  </si>
  <si>
    <t>12/13</t>
  </si>
  <si>
    <t>11/12</t>
  </si>
  <si>
    <t>10/11</t>
  </si>
  <si>
    <t>Lakh)</t>
  </si>
  <si>
    <t>Unit</t>
  </si>
  <si>
    <t>Base Cost (INR Lakh)</t>
  </si>
  <si>
    <t>(INR</t>
  </si>
  <si>
    <t>Quantities</t>
  </si>
  <si>
    <t>Detailed Costs</t>
  </si>
  <si>
    <t>Cost</t>
  </si>
  <si>
    <t>Table 8. Additional Sites</t>
  </si>
  <si>
    <t>Biodiversity Conservation and Rural Livelihood Improvement Project</t>
  </si>
  <si>
    <t>India</t>
  </si>
  <si>
    <t>\k Only 15% of technical/admin staff's salary included in the project cost;</t>
  </si>
  <si>
    <t>\j Only 30% of Faculty staff's salary included in the project cost;</t>
  </si>
  <si>
    <t>\i Only 60% of Coordinator's salary included in the project cost;</t>
  </si>
  <si>
    <t>\h National level workshop to share draft output</t>
  </si>
  <si>
    <t>\g Institutional and Methodological framework for Integrating Landscape Conservation Approaches</t>
  </si>
  <si>
    <t>\f Range forest officers course at Kaulagarh (Corbett) and Tala (Bandhavgarh)</t>
  </si>
  <si>
    <t>\e Learning Management Centres at Periyar, KMTR and Gir</t>
  </si>
  <si>
    <t>\d WII inputs / support for LS level conservation planning and deriving lessons</t>
  </si>
  <si>
    <t>\c ecological mapping of Askot landscape</t>
  </si>
  <si>
    <t>\b 2 day workshops</t>
  </si>
  <si>
    <t>\a Training of spearhead teams for (a) community mobilization (b) microplanning and (c) participatory monitoring; two weeks training - one in each site</t>
  </si>
  <si>
    <t>_________________________________</t>
  </si>
  <si>
    <t>Total Recurrent Costs</t>
  </si>
  <si>
    <t>COMP_B.2</t>
  </si>
  <si>
    <t>B. Audit</t>
  </si>
  <si>
    <t>Subtotal Project Management Cell</t>
  </si>
  <si>
    <t>4. Consumables</t>
  </si>
  <si>
    <t>3. Vehicle hiring etc.</t>
  </si>
  <si>
    <t>Subtotal Govt Staff</t>
  </si>
  <si>
    <t>0.075</t>
  </si>
  <si>
    <t>person months</t>
  </si>
  <si>
    <t>Technical/Admin Staff (10 nos.) /k</t>
  </si>
  <si>
    <t>0.450</t>
  </si>
  <si>
    <t>Faculty Staff ( 9 nos.) /j</t>
  </si>
  <si>
    <t>0.900</t>
  </si>
  <si>
    <t>Coordinator (1 no.) /i</t>
  </si>
  <si>
    <t>2. Govt Staff</t>
  </si>
  <si>
    <t>Subtotal Contractual Staff</t>
  </si>
  <si>
    <t>0.150</t>
  </si>
  <si>
    <t>Project Assistants (3 nos.)</t>
  </si>
  <si>
    <t>0.250</t>
  </si>
  <si>
    <t>Accounts Officer</t>
  </si>
  <si>
    <t>1. Contractual Staff</t>
  </si>
  <si>
    <t>A. Project Management Cell</t>
  </si>
  <si>
    <t>2. Audit Fee</t>
  </si>
  <si>
    <t>Subtotal Equipment</t>
  </si>
  <si>
    <t>Color laser jet printer</t>
  </si>
  <si>
    <t>5.000</t>
  </si>
  <si>
    <t>sets</t>
  </si>
  <si>
    <t>Photocopier/printer/scanners</t>
  </si>
  <si>
    <t>0.063</t>
  </si>
  <si>
    <t>Binoculars</t>
  </si>
  <si>
    <t>LCD Projectors</t>
  </si>
  <si>
    <t>GPS</t>
  </si>
  <si>
    <t>Digital cameras</t>
  </si>
  <si>
    <t>Laptops</t>
  </si>
  <si>
    <t>1. Equipment</t>
  </si>
  <si>
    <t>F. Project Management Cell</t>
  </si>
  <si>
    <t>Subtotal Institutional Strengthening of WII</t>
  </si>
  <si>
    <t>Local language field guides</t>
  </si>
  <si>
    <t>Study tours</t>
  </si>
  <si>
    <t>2.500</t>
  </si>
  <si>
    <t>months per year</t>
  </si>
  <si>
    <t>International experts</t>
  </si>
  <si>
    <t>E. Institutional Strengthening of WII</t>
  </si>
  <si>
    <t>Subtotal Institutional and Methodological Framework</t>
  </si>
  <si>
    <t>8.000</t>
  </si>
  <si>
    <t>no. of workshops</t>
  </si>
  <si>
    <t>Regional workshops</t>
  </si>
  <si>
    <t>Publications (lessons learnt)</t>
  </si>
  <si>
    <t>Publication materials</t>
  </si>
  <si>
    <t>10.000</t>
  </si>
  <si>
    <t>National level workshop /h</t>
  </si>
  <si>
    <t>D. Institutional and Methodological Framework /g</t>
  </si>
  <si>
    <t>Subtotal Core Training Program</t>
  </si>
  <si>
    <t>5. Contractual Services for course delivery</t>
  </si>
  <si>
    <t>4. Resource Persons for course delivery</t>
  </si>
  <si>
    <t>Subtotal Delivery of Core Course</t>
  </si>
  <si>
    <t>Course for Range officers /f</t>
  </si>
  <si>
    <t>Course for line agencies (incl. forest dept)</t>
  </si>
  <si>
    <t>Course for mid level forest officers</t>
  </si>
  <si>
    <t>Workshop for senior level forest officers</t>
  </si>
  <si>
    <t>Workshop for Policy and Decision makers</t>
  </si>
  <si>
    <t>3. Delivery of Core Course</t>
  </si>
  <si>
    <t>Subtotal Developing learning material</t>
  </si>
  <si>
    <t>Translation</t>
  </si>
  <si>
    <t>Printing</t>
  </si>
  <si>
    <t>Design and layout</t>
  </si>
  <si>
    <t>Resource Persons</t>
  </si>
  <si>
    <t>Site visits</t>
  </si>
  <si>
    <t>2. Developing learning material</t>
  </si>
  <si>
    <t>1. Regional workshops</t>
  </si>
  <si>
    <t>C. Core Training Program</t>
  </si>
  <si>
    <t>Subtotal Support to Learning Management Centres</t>
  </si>
  <si>
    <t>2.000</t>
  </si>
  <si>
    <t>no. of visits</t>
  </si>
  <si>
    <t>Lessons learnt visits</t>
  </si>
  <si>
    <t xml:space="preserve">  and impacts</t>
  </si>
  <si>
    <t>Develop learnings based on ecodevelopment experiences</t>
  </si>
  <si>
    <t>B. Support to Learning Management Centres /e</t>
  </si>
  <si>
    <t>Subtotal Support to Landscape Sites</t>
  </si>
  <si>
    <t>WII inputs / support /d</t>
  </si>
  <si>
    <t>Ecological mapping /c</t>
  </si>
  <si>
    <t>Biological indicators for assessing conservation objectives</t>
  </si>
  <si>
    <t>workshops</t>
  </si>
  <si>
    <t>Orientation for policy makers /b</t>
  </si>
  <si>
    <t>Consultations with key line departments and stakeholders</t>
  </si>
  <si>
    <t>Training of Spearhead Teams /a</t>
  </si>
  <si>
    <t>A. Support to Landscape Sites</t>
  </si>
  <si>
    <t>Table 7. National Capacity Building (WII)</t>
  </si>
  <si>
    <t>\a 25% of time of 6 staff members</t>
  </si>
  <si>
    <t>COMP_B.1</t>
  </si>
  <si>
    <t>E. Office running and overhead expenses</t>
  </si>
  <si>
    <t>D. O&amp;M of vehicle</t>
  </si>
  <si>
    <t>C. O&amp;M of equipment</t>
  </si>
  <si>
    <t>B. Government Staff - existing Staff /a</t>
  </si>
  <si>
    <t>Field Assistant</t>
  </si>
  <si>
    <t>Training Assistant</t>
  </si>
  <si>
    <t>Training Officer</t>
  </si>
  <si>
    <t>Regional Planner</t>
  </si>
  <si>
    <t>Sociologist / Socio-Ecologist</t>
  </si>
  <si>
    <t>Ecologist</t>
  </si>
  <si>
    <t>A. Contract Staff</t>
  </si>
  <si>
    <t>Subtotal Documentation of Best Practices</t>
  </si>
  <si>
    <t>Workshop for dissemination</t>
  </si>
  <si>
    <t>Technical support to documentation</t>
  </si>
  <si>
    <t>G. Documentation of Best Practices</t>
  </si>
  <si>
    <t>Subtotal Research and Studies on Participatory Methods</t>
  </si>
  <si>
    <t>Regional Planning and Development (workshops)</t>
  </si>
  <si>
    <t>Impact Evaluation studies</t>
  </si>
  <si>
    <t>Research and Studies</t>
  </si>
  <si>
    <t>F. Research and Studies on Participatory Methods</t>
  </si>
  <si>
    <t>Subtotal Development of Demonstration Participatory Sites</t>
  </si>
  <si>
    <t>Land use mapping</t>
  </si>
  <si>
    <t>Documentation of lessons</t>
  </si>
  <si>
    <t>Community Mobilization facilitation</t>
  </si>
  <si>
    <t>Village livelihoods and conservation investments</t>
  </si>
  <si>
    <t>1. Development of Demonstration Participatory Sites</t>
  </si>
  <si>
    <t>E. Demonstration of learning</t>
  </si>
  <si>
    <t>Subtotal Training for trainers and participants</t>
  </si>
  <si>
    <t>specialized training courses</t>
  </si>
  <si>
    <t>skills development for resource persons</t>
  </si>
  <si>
    <t>study tours</t>
  </si>
  <si>
    <t>Training</t>
  </si>
  <si>
    <t>D. Training for trainers and participants</t>
  </si>
  <si>
    <t>Subtotal Teaching materials and Tools</t>
  </si>
  <si>
    <t>Website development</t>
  </si>
  <si>
    <t>Production of teaching tools</t>
  </si>
  <si>
    <t>Preparation of teaching tools</t>
  </si>
  <si>
    <t>C. Teaching materials and Tools</t>
  </si>
  <si>
    <t>Subtotal Equipment and Vehicles</t>
  </si>
  <si>
    <t>Subtotal Vehicles</t>
  </si>
  <si>
    <t>Jeeps</t>
  </si>
  <si>
    <t>7.000</t>
  </si>
  <si>
    <t>Mini bus</t>
  </si>
  <si>
    <t>2. Vehicles</t>
  </si>
  <si>
    <t>Other specialized equipment</t>
  </si>
  <si>
    <t>Teaching equipment</t>
  </si>
  <si>
    <t>GIS hardware/software</t>
  </si>
  <si>
    <t>Office equipment / furniture</t>
  </si>
  <si>
    <t>B. Equipment and Vehicles</t>
  </si>
  <si>
    <t>Renovation of Building</t>
  </si>
  <si>
    <t>A. Civil Works</t>
  </si>
  <si>
    <t>Table 6. Kalakad - Field Learning Centre</t>
  </si>
  <si>
    <t>Research and studies on Participatory methods</t>
  </si>
  <si>
    <t>Subtotal Demonstration of learning</t>
  </si>
  <si>
    <t>5. Land use mapping</t>
  </si>
  <si>
    <t>4. Documentation of lessons</t>
  </si>
  <si>
    <t>3. Community Mobilization facilitation</t>
  </si>
  <si>
    <t>2. Village livelihoods and conservation investments</t>
  </si>
  <si>
    <t>persons</t>
  </si>
  <si>
    <t>Table 5. Periyar - Field Learning Centre</t>
  </si>
  <si>
    <t>G. Audit</t>
  </si>
  <si>
    <t>F. Vehicle hiring</t>
  </si>
  <si>
    <t>GIS Specialist</t>
  </si>
  <si>
    <t>2. Village land use mapping</t>
  </si>
  <si>
    <t>Subtotal Regional Planning Capacity for Gir</t>
  </si>
  <si>
    <t>specialized technical support</t>
  </si>
  <si>
    <t>D. Regional Planning Capacity for Gir</t>
  </si>
  <si>
    <t>Production of teaching tools &amp; publication materials</t>
  </si>
  <si>
    <t>Table 4. Gir - Field Learning Centre</t>
  </si>
  <si>
    <t>\d This would include accountant, office assistants, data entry operators, drivers and office attendants</t>
  </si>
  <si>
    <t>\c this would include tents, snow shoes etc.</t>
  </si>
  <si>
    <t>\b This activity has been transferred to WII Component</t>
  </si>
  <si>
    <t>\a This activity has been transferred to WII Component</t>
  </si>
  <si>
    <t>COMP_A.2</t>
  </si>
  <si>
    <t>F. Society Audit</t>
  </si>
  <si>
    <t>Contractual Support staff to Society /d</t>
  </si>
  <si>
    <t>Community Participation Specialist</t>
  </si>
  <si>
    <t>Financial Officer</t>
  </si>
  <si>
    <t>Subtotal Communications</t>
  </si>
  <si>
    <t>Livelihood TA</t>
  </si>
  <si>
    <t>Satellite Phones</t>
  </si>
  <si>
    <t>Field equipment /c</t>
  </si>
  <si>
    <t>Studies to support management planning and monitoring</t>
  </si>
  <si>
    <t>Production of Maps /b</t>
  </si>
  <si>
    <t>landscape conservation mapping /a</t>
  </si>
  <si>
    <t>Table 3. Askot Landscape</t>
  </si>
  <si>
    <t>\j 6 persons</t>
  </si>
  <si>
    <t>\i This would include accountant, office assistants, data entry operators, drivers and office attendants</t>
  </si>
  <si>
    <t>\h social mobilizers (5 per sector x3 = 15</t>
  </si>
  <si>
    <t>\g social mobilizers (5 per sector x3 = 15</t>
  </si>
  <si>
    <t>\f social mobilizers (5 per sector x3 = 15</t>
  </si>
  <si>
    <t>\e 25 training programs, 1 study tour)</t>
  </si>
  <si>
    <t>\d 20 workshops, 20 study tours, 20 study visits)</t>
  </si>
  <si>
    <t>\c funds for 22 villages</t>
  </si>
  <si>
    <t>\b Workshops, Materials, Translation, and Associated Travel</t>
  </si>
  <si>
    <t>\a 5 workshops 10 study tours, 5 international study tours)</t>
  </si>
  <si>
    <t>COMP_A.1</t>
  </si>
  <si>
    <t>Government Staff - existing Staff /j</t>
  </si>
  <si>
    <t>Contractual Support staff to Society /i</t>
  </si>
  <si>
    <t>Social Mobilizers /h</t>
  </si>
  <si>
    <t>GIS Specialist /g</t>
  </si>
  <si>
    <t>Livelihood Specialist /f</t>
  </si>
  <si>
    <t>visitor centre caretakers</t>
  </si>
  <si>
    <t>C. O&amp;M - Staff facilities</t>
  </si>
  <si>
    <t>Small workshops (and annual reports)</t>
  </si>
  <si>
    <t>Education materials (110 villages)</t>
  </si>
  <si>
    <t>Awareness Programs (110 villages)</t>
  </si>
  <si>
    <t>Subtotal Support to Participation in Learning networks (cross visits)</t>
  </si>
  <si>
    <t>2. Staff Training /e</t>
  </si>
  <si>
    <t>1. Community Training /d</t>
  </si>
  <si>
    <t>C. Support to Participation in Learning networks (cross visits)</t>
  </si>
  <si>
    <t>studies</t>
  </si>
  <si>
    <t>Villagers contribution to livelihood and participatory investments</t>
  </si>
  <si>
    <t>Funds for livelihood and participatory investments /c</t>
  </si>
  <si>
    <t>Microplanning Support /b</t>
  </si>
  <si>
    <t>workshops and study tours /a</t>
  </si>
  <si>
    <t>Flat bottom boat</t>
  </si>
  <si>
    <t>Utility Jeep</t>
  </si>
  <si>
    <t>4.000</t>
  </si>
  <si>
    <t>c. Site level MIS to support conservation management</t>
  </si>
  <si>
    <t>Demarcation (110 villages + 7 zones)</t>
  </si>
  <si>
    <t>Survey (Civil Survey - 110 villages)</t>
  </si>
  <si>
    <t>Table 2. Rann of Kutch Landscape</t>
  </si>
  <si>
    <t>COMP_D</t>
  </si>
  <si>
    <t>E. Audit</t>
  </si>
  <si>
    <t>D. Office Overhead</t>
  </si>
  <si>
    <t>Jeep</t>
  </si>
  <si>
    <t>C. Vehicle O&amp;M</t>
  </si>
  <si>
    <t>0.600</t>
  </si>
  <si>
    <t>Computers &amp; printers</t>
  </si>
  <si>
    <t>B. Equipment O&amp;M</t>
  </si>
  <si>
    <t>Subtotal Staff Salaries</t>
  </si>
  <si>
    <t>Addl. Director (EAP)</t>
  </si>
  <si>
    <t>PA/Steno</t>
  </si>
  <si>
    <t>Data Entry Operator</t>
  </si>
  <si>
    <t>M&amp;E Specialist</t>
  </si>
  <si>
    <t>Finance Officer</t>
  </si>
  <si>
    <t>Communication Specialist</t>
  </si>
  <si>
    <t>A. Staff Salaries</t>
  </si>
  <si>
    <t>Subtotal Project Administration</t>
  </si>
  <si>
    <t>3. Communication Support</t>
  </si>
  <si>
    <t>Subtotal Office Equipment</t>
  </si>
  <si>
    <t>Software (Computer Applications)</t>
  </si>
  <si>
    <t>Software (Accounting Package)</t>
  </si>
  <si>
    <t>0.800</t>
  </si>
  <si>
    <t>Laptop set with portable printer</t>
  </si>
  <si>
    <t>Mobile phones</t>
  </si>
  <si>
    <t>Scanner</t>
  </si>
  <si>
    <t>Digital Camera</t>
  </si>
  <si>
    <t>0.700</t>
  </si>
  <si>
    <t>LCD Projector</t>
  </si>
  <si>
    <t>Fax machine</t>
  </si>
  <si>
    <t>Photocopier machine</t>
  </si>
  <si>
    <t>0.350</t>
  </si>
  <si>
    <t>Air Conditioners</t>
  </si>
  <si>
    <t>2. Office Equipment</t>
  </si>
  <si>
    <t>B. Project Administration</t>
  </si>
  <si>
    <t>Subtotal Development of Landscape Biodiversity Cons. Mgmt</t>
  </si>
  <si>
    <t>Workshops</t>
  </si>
  <si>
    <t>5. Policy and Legal Programs</t>
  </si>
  <si>
    <t>Dissemination materials</t>
  </si>
  <si>
    <t>Technical Support for documentation</t>
  </si>
  <si>
    <t>4. Documentation and Dissemination of Best Practices</t>
  </si>
  <si>
    <t>Subtotal Learning</t>
  </si>
  <si>
    <t>Regional consultations</t>
  </si>
  <si>
    <t>3. Learning</t>
  </si>
  <si>
    <t>Subtotal Monitoring and Evaluation</t>
  </si>
  <si>
    <t>Third party monitoring</t>
  </si>
  <si>
    <t>Impact Assessment (performance audit)</t>
  </si>
  <si>
    <t>Mid term Review Assessment (internal)</t>
  </si>
  <si>
    <t>Baseline survey</t>
  </si>
  <si>
    <t>2. Monitoring and Evaluation</t>
  </si>
  <si>
    <t>Subtotal Strengthening Management of Capacity Building</t>
  </si>
  <si>
    <t>c. Cross visit</t>
  </si>
  <si>
    <t>Subtotal National Level Consultancies</t>
  </si>
  <si>
    <t>Consultancy for preparation of communication strategy</t>
  </si>
  <si>
    <t>Specific studies related to Environment/Social Impact</t>
  </si>
  <si>
    <t>Social and Environmental Assessment (Phase II)</t>
  </si>
  <si>
    <t>Preparation, Designing &amp; Developing a Project Report (Phase II)</t>
  </si>
  <si>
    <t>b. National Level Consultancies</t>
  </si>
  <si>
    <t>a. Studies</t>
  </si>
  <si>
    <t>1. Strengthening Management of Capacity Building</t>
  </si>
  <si>
    <t>A. Development of Landscape Biodiversity Cons. Mgmt</t>
  </si>
  <si>
    <t>Table 1. National Coordination</t>
  </si>
  <si>
    <t>Subtotal Documentation &amp; Dissemination of Best Practices</t>
  </si>
  <si>
    <t>Studies to address legal &amp; policy re. conservation &amp; sustainable use</t>
  </si>
  <si>
    <t>Subtotal Mainstreaming Biodiversity in Sector Plans &amp; Programs</t>
  </si>
  <si>
    <t>Totals Including Contingencies (INR Lakh)</t>
  </si>
  <si>
    <t>15/16</t>
  </si>
  <si>
    <t>-</t>
  </si>
  <si>
    <t>.</t>
  </si>
  <si>
    <t>Project Assistant</t>
  </si>
  <si>
    <t>Accountant</t>
  </si>
  <si>
    <t>Dispatcher /Helper</t>
  </si>
  <si>
    <t>TOTAL</t>
  </si>
  <si>
    <t>GEF</t>
  </si>
  <si>
    <t>IDA</t>
  </si>
  <si>
    <t>P</t>
  </si>
  <si>
    <t xml:space="preserve">Joint Secretary </t>
  </si>
  <si>
    <t>Piloting Action Plan under Scheduled Tribes and other Forest Dwellers Act</t>
  </si>
  <si>
    <t>1. Renovation of Office Building / Rent</t>
  </si>
  <si>
    <t>Components by Financiers</t>
  </si>
  <si>
    <t>(INR Crore)</t>
  </si>
  <si>
    <t>(US$ Million)</t>
  </si>
  <si>
    <t>Reference 
Table</t>
  </si>
  <si>
    <t>The Government</t>
  </si>
  <si>
    <t>Beneficiaries</t>
  </si>
  <si>
    <t>Amount</t>
  </si>
  <si>
    <t>%</t>
  </si>
  <si>
    <t>A. Demonstration of Landscape conservation Approaches</t>
  </si>
  <si>
    <t>A.1  Ran of Kutch Landscape (Gujarat)</t>
  </si>
  <si>
    <t>A.2  Askot Landscape (Uttarakhand)</t>
  </si>
  <si>
    <t>Subtotal Demonstration of Landscape conservation Approaches</t>
  </si>
  <si>
    <t>B. Strengthening Knowledge Management &amp; Capacity</t>
  </si>
  <si>
    <t>B.1  Field Learning Centres</t>
  </si>
  <si>
    <t>4,5&amp;6</t>
  </si>
  <si>
    <t>B.2  National Capacity Building (WII)</t>
  </si>
  <si>
    <t>Subtotal Strengthening Knowledge Management &amp; Capacity</t>
  </si>
  <si>
    <t>C. Scaling up of Landscape Conservation</t>
  </si>
  <si>
    <t>D. National Coordination for Management &amp; Promotion</t>
  </si>
  <si>
    <t>Total PROJECT COSTS</t>
  </si>
  <si>
    <t>Project Components by Year -- Totals Including Contingencies</t>
  </si>
  <si>
    <t>Totals Including Contingencies (INR Crore)</t>
  </si>
  <si>
    <t>Totals Including Contingencies (US$ Million)</t>
  </si>
  <si>
    <t xml:space="preserve">Table 1: National Coordination </t>
  </si>
</sst>
</file>

<file path=xl/styles.xml><?xml version="1.0" encoding="utf-8"?>
<styleSheet xmlns="http://schemas.openxmlformats.org/spreadsheetml/2006/main">
  <numFmts count="6">
    <numFmt numFmtId="164" formatCode="#,##0.00;\-#,##0.00;\-"/>
    <numFmt numFmtId="165" formatCode="#,##0;\-#,##0;\-"/>
    <numFmt numFmtId="166" formatCode="0.000"/>
    <numFmt numFmtId="167" formatCode="0.00;[Red]0.00"/>
    <numFmt numFmtId="168" formatCode="#,##0.00_ ;\-#,##0.00\ "/>
    <numFmt numFmtId="169" formatCode="#,##0.0;\-#,##0.0;\-"/>
  </numFmts>
  <fonts count="15">
    <font>
      <sz val="10"/>
      <name val="Arial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7"/>
      <color indexed="10"/>
      <name val="Arial"/>
      <family val="2"/>
    </font>
    <font>
      <b/>
      <sz val="10"/>
      <name val="Times New Roman"/>
      <family val="1"/>
    </font>
    <font>
      <sz val="7"/>
      <color rgb="FFFF0000"/>
      <name val="Arial"/>
      <family val="2"/>
    </font>
    <font>
      <b/>
      <sz val="7"/>
      <color rgb="FFFF0000"/>
      <name val="Arial"/>
      <family val="2"/>
    </font>
    <font>
      <b/>
      <sz val="8"/>
      <name val="Arial"/>
      <family val="2"/>
    </font>
    <font>
      <u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47">
    <xf numFmtId="0" fontId="0" fillId="0" borderId="0" xfId="0"/>
    <xf numFmtId="0" fontId="2" fillId="0" borderId="0" xfId="1" applyFont="1" applyAlignment="1">
      <alignment horizontal="left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right"/>
    </xf>
    <xf numFmtId="0" fontId="2" fillId="0" borderId="0" xfId="1" applyFont="1"/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3" fillId="0" borderId="0" xfId="1" applyFont="1" applyAlignment="1">
      <alignment horizontal="left"/>
    </xf>
    <xf numFmtId="0" fontId="3" fillId="0" borderId="0" xfId="1" applyFont="1"/>
    <xf numFmtId="37" fontId="2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5" fontId="2" fillId="0" borderId="0" xfId="1" applyNumberFormat="1" applyFont="1" applyAlignment="1">
      <alignment horizontal="right"/>
    </xf>
    <xf numFmtId="0" fontId="3" fillId="0" borderId="0" xfId="1" applyFont="1" applyBorder="1" applyAlignment="1">
      <alignment horizontal="center"/>
    </xf>
    <xf numFmtId="0" fontId="2" fillId="0" borderId="1" xfId="1" applyFont="1" applyBorder="1" applyAlignment="1">
      <alignment horizontal="center"/>
    </xf>
    <xf numFmtId="164" fontId="2" fillId="0" borderId="0" xfId="1" applyNumberFormat="1" applyFont="1" applyBorder="1" applyAlignment="1">
      <alignment horizontal="right"/>
    </xf>
    <xf numFmtId="0" fontId="3" fillId="0" borderId="0" xfId="1" applyFont="1" applyAlignment="1">
      <alignment horizontal="right"/>
    </xf>
    <xf numFmtId="16" fontId="2" fillId="0" borderId="0" xfId="1" applyNumberFormat="1" applyFont="1" applyAlignment="1">
      <alignment horizontal="right"/>
    </xf>
    <xf numFmtId="166" fontId="2" fillId="0" borderId="0" xfId="1" applyNumberFormat="1" applyFont="1" applyAlignment="1">
      <alignment horizontal="right"/>
    </xf>
    <xf numFmtId="2" fontId="2" fillId="0" borderId="0" xfId="1" applyNumberFormat="1" applyFont="1" applyAlignment="1">
      <alignment horizontal="right"/>
    </xf>
    <xf numFmtId="2" fontId="2" fillId="0" borderId="0" xfId="1" applyNumberFormat="1" applyFont="1" applyAlignment="1">
      <alignment horizontal="left"/>
    </xf>
    <xf numFmtId="0" fontId="2" fillId="0" borderId="0" xfId="1" applyFont="1" applyBorder="1" applyAlignment="1">
      <alignment horizontal="left"/>
    </xf>
    <xf numFmtId="0" fontId="2" fillId="0" borderId="0" xfId="1" applyFont="1" applyBorder="1" applyAlignment="1">
      <alignment horizontal="center"/>
    </xf>
    <xf numFmtId="0" fontId="2" fillId="0" borderId="0" xfId="1" applyFont="1" applyBorder="1" applyAlignment="1">
      <alignment horizontal="right"/>
    </xf>
    <xf numFmtId="0" fontId="3" fillId="0" borderId="0" xfId="1" applyFont="1" applyBorder="1"/>
    <xf numFmtId="0" fontId="2" fillId="0" borderId="0" xfId="1" applyFont="1" applyBorder="1"/>
    <xf numFmtId="37" fontId="2" fillId="0" borderId="0" xfId="1" applyNumberFormat="1" applyFont="1" applyBorder="1" applyAlignment="1">
      <alignment horizontal="right"/>
    </xf>
    <xf numFmtId="165" fontId="2" fillId="0" borderId="0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167" fontId="2" fillId="0" borderId="1" xfId="1" applyNumberFormat="1" applyFont="1" applyBorder="1" applyAlignment="1">
      <alignment horizontal="right"/>
    </xf>
    <xf numFmtId="165" fontId="2" fillId="0" borderId="0" xfId="1" applyNumberFormat="1" applyFont="1"/>
    <xf numFmtId="165" fontId="2" fillId="0" borderId="1" xfId="1" applyNumberFormat="1" applyFont="1" applyBorder="1" applyAlignment="1">
      <alignment horizontal="right"/>
    </xf>
    <xf numFmtId="0" fontId="2" fillId="0" borderId="1" xfId="1" applyFont="1" applyBorder="1" applyAlignment="1">
      <alignment horizontal="left"/>
    </xf>
    <xf numFmtId="0" fontId="2" fillId="0" borderId="2" xfId="1" applyFont="1" applyBorder="1" applyAlignment="1">
      <alignment horizontal="left"/>
    </xf>
    <xf numFmtId="164" fontId="2" fillId="0" borderId="2" xfId="1" applyNumberFormat="1" applyFont="1" applyBorder="1" applyAlignment="1">
      <alignment horizontal="right"/>
    </xf>
    <xf numFmtId="0" fontId="2" fillId="0" borderId="1" xfId="1" applyFont="1" applyBorder="1"/>
    <xf numFmtId="164" fontId="2" fillId="0" borderId="1" xfId="1" applyNumberFormat="1" applyFont="1" applyBorder="1" applyAlignment="1" applyProtection="1">
      <alignment horizontal="right"/>
      <protection locked="0"/>
    </xf>
    <xf numFmtId="0" fontId="2" fillId="0" borderId="1" xfId="1" applyFont="1" applyBorder="1" applyAlignment="1">
      <alignment horizontal="right"/>
    </xf>
    <xf numFmtId="0" fontId="2" fillId="0" borderId="2" xfId="1" applyFont="1" applyBorder="1"/>
    <xf numFmtId="0" fontId="5" fillId="0" borderId="0" xfId="1" applyFont="1" applyAlignment="1">
      <alignment horizontal="center"/>
    </xf>
    <xf numFmtId="0" fontId="5" fillId="0" borderId="0" xfId="1" applyFont="1"/>
    <xf numFmtId="166" fontId="5" fillId="0" borderId="0" xfId="1" applyNumberFormat="1" applyFont="1"/>
    <xf numFmtId="2" fontId="5" fillId="0" borderId="0" xfId="1" applyNumberFormat="1" applyFont="1"/>
    <xf numFmtId="0" fontId="7" fillId="0" borderId="0" xfId="1" applyFont="1"/>
    <xf numFmtId="0" fontId="7" fillId="0" borderId="0" xfId="1" applyFont="1" applyAlignment="1">
      <alignment horizontal="left"/>
    </xf>
    <xf numFmtId="0" fontId="7" fillId="0" borderId="0" xfId="1" applyFont="1" applyAlignment="1">
      <alignment horizontal="center"/>
    </xf>
    <xf numFmtId="164" fontId="7" fillId="0" borderId="0" xfId="1" applyNumberFormat="1" applyFont="1" applyBorder="1" applyAlignment="1">
      <alignment horizontal="right"/>
    </xf>
    <xf numFmtId="164" fontId="7" fillId="0" borderId="0" xfId="1" applyNumberFormat="1" applyFont="1" applyAlignment="1">
      <alignment horizontal="right"/>
    </xf>
    <xf numFmtId="164" fontId="7" fillId="0" borderId="1" xfId="1" applyNumberFormat="1" applyFont="1" applyBorder="1" applyAlignment="1">
      <alignment horizontal="right"/>
    </xf>
    <xf numFmtId="164" fontId="2" fillId="0" borderId="0" xfId="1" applyNumberFormat="1" applyFont="1"/>
    <xf numFmtId="164" fontId="7" fillId="0" borderId="0" xfId="1" applyNumberFormat="1" applyFont="1"/>
    <xf numFmtId="0" fontId="9" fillId="0" borderId="0" xfId="1" applyFont="1" applyAlignment="1">
      <alignment horizontal="left"/>
    </xf>
    <xf numFmtId="0" fontId="10" fillId="0" borderId="0" xfId="1" applyFont="1"/>
    <xf numFmtId="0" fontId="9" fillId="0" borderId="0" xfId="1" applyFont="1" applyAlignment="1">
      <alignment horizontal="center"/>
    </xf>
    <xf numFmtId="37" fontId="9" fillId="0" borderId="0" xfId="1" applyNumberFormat="1" applyFont="1" applyAlignment="1">
      <alignment horizontal="right"/>
    </xf>
    <xf numFmtId="0" fontId="9" fillId="0" borderId="0" xfId="1" applyFont="1" applyAlignment="1">
      <alignment horizontal="right"/>
    </xf>
    <xf numFmtId="164" fontId="9" fillId="0" borderId="0" xfId="1" applyNumberFormat="1" applyFont="1" applyAlignment="1">
      <alignment horizontal="right"/>
    </xf>
    <xf numFmtId="0" fontId="9" fillId="0" borderId="0" xfId="1" applyFont="1"/>
    <xf numFmtId="164" fontId="3" fillId="0" borderId="0" xfId="1" applyNumberFormat="1" applyFont="1" applyAlignment="1">
      <alignment horizontal="right"/>
    </xf>
    <xf numFmtId="164" fontId="3" fillId="0" borderId="1" xfId="1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right"/>
    </xf>
    <xf numFmtId="164" fontId="3" fillId="0" borderId="0" xfId="1" applyNumberFormat="1" applyFont="1" applyBorder="1" applyAlignment="1">
      <alignment horizontal="left"/>
    </xf>
    <xf numFmtId="0" fontId="4" fillId="0" borderId="0" xfId="1" applyFont="1" applyAlignment="1">
      <alignment horizontal="center"/>
    </xf>
    <xf numFmtId="2" fontId="6" fillId="0" borderId="0" xfId="0" applyNumberFormat="1" applyFont="1" applyAlignment="1">
      <alignment vertical="center"/>
    </xf>
    <xf numFmtId="2" fontId="2" fillId="0" borderId="0" xfId="1" applyNumberFormat="1" applyFont="1"/>
    <xf numFmtId="37" fontId="3" fillId="0" borderId="0" xfId="1" applyNumberFormat="1" applyFont="1" applyAlignment="1">
      <alignment horizontal="right"/>
    </xf>
    <xf numFmtId="164" fontId="3" fillId="0" borderId="2" xfId="1" applyNumberFormat="1" applyFont="1" applyBorder="1" applyAlignment="1">
      <alignment horizontal="right"/>
    </xf>
    <xf numFmtId="0" fontId="3" fillId="0" borderId="2" xfId="1" applyFont="1" applyBorder="1" applyAlignment="1">
      <alignment horizontal="left"/>
    </xf>
    <xf numFmtId="0" fontId="3" fillId="0" borderId="1" xfId="1" applyFont="1" applyBorder="1" applyAlignment="1">
      <alignment horizontal="left"/>
    </xf>
    <xf numFmtId="168" fontId="2" fillId="0" borderId="0" xfId="1" applyNumberFormat="1" applyFont="1" applyAlignment="1">
      <alignment horizontal="right"/>
    </xf>
    <xf numFmtId="168" fontId="3" fillId="0" borderId="0" xfId="1" applyNumberFormat="1" applyFont="1" applyAlignment="1">
      <alignment horizontal="right"/>
    </xf>
    <xf numFmtId="2" fontId="8" fillId="0" borderId="0" xfId="0" applyNumberFormat="1" applyFont="1" applyAlignment="1">
      <alignment vertical="center"/>
    </xf>
    <xf numFmtId="2" fontId="3" fillId="0" borderId="0" xfId="1" applyNumberFormat="1" applyFont="1"/>
    <xf numFmtId="168" fontId="2" fillId="0" borderId="1" xfId="1" applyNumberFormat="1" applyFont="1" applyBorder="1" applyAlignment="1">
      <alignment horizontal="right"/>
    </xf>
    <xf numFmtId="168" fontId="3" fillId="0" borderId="1" xfId="1" applyNumberFormat="1" applyFont="1" applyBorder="1" applyAlignment="1">
      <alignment horizontal="right"/>
    </xf>
    <xf numFmtId="168" fontId="2" fillId="0" borderId="2" xfId="1" applyNumberFormat="1" applyFont="1" applyBorder="1" applyAlignment="1">
      <alignment horizontal="right"/>
    </xf>
    <xf numFmtId="168" fontId="3" fillId="0" borderId="2" xfId="1" applyNumberFormat="1" applyFont="1" applyBorder="1" applyAlignment="1">
      <alignment horizontal="right"/>
    </xf>
    <xf numFmtId="168" fontId="3" fillId="0" borderId="2" xfId="1" applyNumberFormat="1" applyFont="1" applyBorder="1"/>
    <xf numFmtId="0" fontId="1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0" fontId="1" fillId="0" borderId="0" xfId="1" applyFont="1" applyAlignment="1">
      <alignment horizontal="right"/>
    </xf>
    <xf numFmtId="0" fontId="11" fillId="0" borderId="1" xfId="1" applyFont="1" applyBorder="1" applyAlignment="1">
      <alignment horizontal="center"/>
    </xf>
    <xf numFmtId="0" fontId="11" fillId="0" borderId="0" xfId="1" applyFont="1" applyAlignment="1">
      <alignment horizontal="left"/>
    </xf>
    <xf numFmtId="0" fontId="1" fillId="0" borderId="2" xfId="1" applyFont="1" applyBorder="1" applyAlignment="1">
      <alignment horizontal="center"/>
    </xf>
    <xf numFmtId="0" fontId="11" fillId="0" borderId="0" xfId="1" applyFont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11" fillId="0" borderId="0" xfId="1" applyFont="1"/>
    <xf numFmtId="0" fontId="1" fillId="0" borderId="0" xfId="1" applyFont="1"/>
    <xf numFmtId="164" fontId="1" fillId="0" borderId="0" xfId="1" applyNumberFormat="1" applyFont="1" applyAlignment="1">
      <alignment horizontal="right"/>
    </xf>
    <xf numFmtId="169" fontId="1" fillId="0" borderId="0" xfId="1" applyNumberFormat="1" applyFont="1" applyAlignment="1">
      <alignment horizontal="right"/>
    </xf>
    <xf numFmtId="164" fontId="1" fillId="2" borderId="0" xfId="1" applyNumberFormat="1" applyFont="1" applyFill="1" applyAlignment="1">
      <alignment horizontal="right"/>
    </xf>
    <xf numFmtId="0" fontId="1" fillId="2" borderId="0" xfId="1" applyFont="1" applyFill="1" applyAlignment="1">
      <alignment horizontal="left"/>
    </xf>
    <xf numFmtId="169" fontId="1" fillId="2" borderId="0" xfId="1" applyNumberFormat="1" applyFont="1" applyFill="1" applyAlignment="1">
      <alignment horizontal="right"/>
    </xf>
    <xf numFmtId="0" fontId="1" fillId="0" borderId="1" xfId="1" applyFont="1" applyBorder="1" applyAlignment="1">
      <alignment horizontal="center"/>
    </xf>
    <xf numFmtId="164" fontId="1" fillId="0" borderId="1" xfId="1" applyNumberFormat="1" applyFont="1" applyBorder="1" applyAlignment="1">
      <alignment horizontal="right"/>
    </xf>
    <xf numFmtId="0" fontId="1" fillId="0" borderId="1" xfId="1" applyFont="1" applyBorder="1" applyAlignment="1">
      <alignment horizontal="left"/>
    </xf>
    <xf numFmtId="169" fontId="1" fillId="0" borderId="1" xfId="1" applyNumberFormat="1" applyFont="1" applyBorder="1" applyAlignment="1">
      <alignment horizontal="right"/>
    </xf>
    <xf numFmtId="164" fontId="1" fillId="2" borderId="1" xfId="1" applyNumberFormat="1" applyFont="1" applyFill="1" applyBorder="1" applyAlignment="1">
      <alignment horizontal="right"/>
    </xf>
    <xf numFmtId="0" fontId="1" fillId="2" borderId="1" xfId="1" applyFont="1" applyFill="1" applyBorder="1" applyAlignment="1">
      <alignment horizontal="left"/>
    </xf>
    <xf numFmtId="169" fontId="1" fillId="2" borderId="1" xfId="1" applyNumberFormat="1" applyFont="1" applyFill="1" applyBorder="1" applyAlignment="1">
      <alignment horizontal="right"/>
    </xf>
    <xf numFmtId="164" fontId="11" fillId="0" borderId="0" xfId="1" applyNumberFormat="1" applyFont="1" applyAlignment="1">
      <alignment horizontal="right"/>
    </xf>
    <xf numFmtId="169" fontId="11" fillId="3" borderId="0" xfId="1" applyNumberFormat="1" applyFont="1" applyFill="1" applyAlignment="1">
      <alignment horizontal="right"/>
    </xf>
    <xf numFmtId="0" fontId="11" fillId="3" borderId="0" xfId="1" applyFont="1" applyFill="1" applyAlignment="1">
      <alignment horizontal="left"/>
    </xf>
    <xf numFmtId="164" fontId="11" fillId="3" borderId="0" xfId="1" applyNumberFormat="1" applyFont="1" applyFill="1" applyAlignment="1">
      <alignment horizontal="right"/>
    </xf>
    <xf numFmtId="164" fontId="11" fillId="2" borderId="0" xfId="1" applyNumberFormat="1" applyFont="1" applyFill="1" applyAlignment="1">
      <alignment horizontal="right"/>
    </xf>
    <xf numFmtId="0" fontId="11" fillId="2" borderId="0" xfId="1" applyFont="1" applyFill="1" applyAlignment="1">
      <alignment horizontal="left"/>
    </xf>
    <xf numFmtId="169" fontId="11" fillId="2" borderId="0" xfId="1" applyNumberFormat="1" applyFont="1" applyFill="1" applyAlignment="1">
      <alignment horizontal="right"/>
    </xf>
    <xf numFmtId="164" fontId="1" fillId="0" borderId="0" xfId="1" applyNumberFormat="1" applyFont="1" applyBorder="1" applyAlignment="1">
      <alignment horizontal="right"/>
    </xf>
    <xf numFmtId="0" fontId="1" fillId="0" borderId="0" xfId="1" applyFont="1" applyBorder="1" applyAlignment="1">
      <alignment horizontal="left"/>
    </xf>
    <xf numFmtId="169" fontId="1" fillId="0" borderId="0" xfId="1" applyNumberFormat="1" applyFont="1" applyBorder="1" applyAlignment="1">
      <alignment horizontal="right"/>
    </xf>
    <xf numFmtId="169" fontId="1" fillId="2" borderId="0" xfId="1" applyNumberFormat="1" applyFont="1" applyFill="1" applyBorder="1" applyAlignment="1">
      <alignment horizontal="right"/>
    </xf>
    <xf numFmtId="164" fontId="11" fillId="0" borderId="0" xfId="1" applyNumberFormat="1" applyFont="1" applyBorder="1" applyAlignment="1">
      <alignment horizontal="right"/>
    </xf>
    <xf numFmtId="0" fontId="11" fillId="0" borderId="0" xfId="1" applyFont="1" applyBorder="1" applyAlignment="1">
      <alignment horizontal="left"/>
    </xf>
    <xf numFmtId="169" fontId="11" fillId="3" borderId="0" xfId="1" applyNumberFormat="1" applyFont="1" applyFill="1" applyBorder="1" applyAlignment="1">
      <alignment horizontal="right"/>
    </xf>
    <xf numFmtId="0" fontId="11" fillId="3" borderId="0" xfId="1" applyFont="1" applyFill="1" applyBorder="1" applyAlignment="1">
      <alignment horizontal="left"/>
    </xf>
    <xf numFmtId="164" fontId="11" fillId="3" borderId="0" xfId="1" applyNumberFormat="1" applyFont="1" applyFill="1" applyBorder="1" applyAlignment="1">
      <alignment horizontal="right"/>
    </xf>
    <xf numFmtId="169" fontId="11" fillId="2" borderId="0" xfId="1" applyNumberFormat="1" applyFont="1" applyFill="1" applyBorder="1" applyAlignment="1">
      <alignment horizontal="right"/>
    </xf>
    <xf numFmtId="164" fontId="11" fillId="2" borderId="0" xfId="1" applyNumberFormat="1" applyFont="1" applyFill="1" applyBorder="1" applyAlignment="1">
      <alignment horizontal="right"/>
    </xf>
    <xf numFmtId="0" fontId="11" fillId="2" borderId="0" xfId="1" applyFont="1" applyFill="1" applyBorder="1" applyAlignment="1">
      <alignment horizontal="left"/>
    </xf>
    <xf numFmtId="0" fontId="11" fillId="0" borderId="0" xfId="1" applyFont="1" applyAlignment="1">
      <alignment horizontal="left" vertical="top"/>
    </xf>
    <xf numFmtId="0" fontId="1" fillId="0" borderId="0" xfId="1" applyFont="1" applyAlignment="1">
      <alignment horizontal="left" vertical="top"/>
    </xf>
    <xf numFmtId="0" fontId="3" fillId="0" borderId="3" xfId="1" applyFont="1" applyBorder="1" applyAlignment="1">
      <alignment horizontal="center" vertical="top" wrapText="1"/>
    </xf>
    <xf numFmtId="0" fontId="11" fillId="0" borderId="1" xfId="1" applyFont="1" applyBorder="1" applyAlignment="1">
      <alignment horizontal="center" vertical="top"/>
    </xf>
    <xf numFmtId="0" fontId="2" fillId="0" borderId="3" xfId="1" applyFont="1" applyBorder="1" applyAlignment="1">
      <alignment horizontal="center"/>
    </xf>
    <xf numFmtId="169" fontId="1" fillId="0" borderId="0" xfId="1" applyNumberFormat="1" applyFont="1" applyAlignment="1">
      <alignment horizontal="left"/>
    </xf>
    <xf numFmtId="169" fontId="1" fillId="3" borderId="0" xfId="1" applyNumberFormat="1" applyFont="1" applyFill="1" applyAlignment="1">
      <alignment horizontal="right"/>
    </xf>
    <xf numFmtId="0" fontId="1" fillId="3" borderId="0" xfId="1" applyFont="1" applyFill="1" applyAlignment="1">
      <alignment horizontal="left"/>
    </xf>
    <xf numFmtId="0" fontId="2" fillId="0" borderId="4" xfId="1" applyFont="1" applyBorder="1" applyAlignment="1">
      <alignment horizontal="center"/>
    </xf>
    <xf numFmtId="169" fontId="12" fillId="0" borderId="1" xfId="1" applyNumberFormat="1" applyFont="1" applyBorder="1" applyAlignment="1">
      <alignment horizontal="left"/>
    </xf>
    <xf numFmtId="0" fontId="12" fillId="0" borderId="1" xfId="1" applyFont="1" applyBorder="1" applyAlignment="1">
      <alignment horizontal="left"/>
    </xf>
    <xf numFmtId="169" fontId="1" fillId="3" borderId="1" xfId="1" applyNumberFormat="1" applyFont="1" applyFill="1" applyBorder="1" applyAlignment="1">
      <alignment horizontal="right"/>
    </xf>
    <xf numFmtId="0" fontId="12" fillId="3" borderId="1" xfId="1" applyFont="1" applyFill="1" applyBorder="1" applyAlignment="1">
      <alignment horizontal="left"/>
    </xf>
    <xf numFmtId="169" fontId="12" fillId="3" borderId="1" xfId="1" applyNumberFormat="1" applyFont="1" applyFill="1" applyBorder="1" applyAlignment="1">
      <alignment horizontal="right"/>
    </xf>
    <xf numFmtId="169" fontId="11" fillId="3" borderId="0" xfId="1" applyNumberFormat="1" applyFont="1" applyFill="1" applyAlignment="1">
      <alignment horizontal="left"/>
    </xf>
    <xf numFmtId="169" fontId="1" fillId="0" borderId="1" xfId="1" applyNumberFormat="1" applyFont="1" applyBorder="1" applyAlignment="1">
      <alignment horizontal="left"/>
    </xf>
    <xf numFmtId="0" fontId="1" fillId="3" borderId="1" xfId="1" applyFont="1" applyFill="1" applyBorder="1" applyAlignment="1">
      <alignment horizontal="left"/>
    </xf>
    <xf numFmtId="169" fontId="1" fillId="3" borderId="0" xfId="1" applyNumberFormat="1" applyFont="1" applyFill="1" applyAlignment="1">
      <alignment horizontal="left"/>
    </xf>
    <xf numFmtId="0" fontId="11" fillId="0" borderId="2" xfId="1" applyFont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13" fillId="0" borderId="0" xfId="1" applyFont="1" applyAlignment="1">
      <alignment horizontal="left"/>
    </xf>
    <xf numFmtId="0" fontId="13" fillId="0" borderId="0" xfId="1" applyFont="1" applyAlignment="1">
      <alignment horizontal="center"/>
    </xf>
    <xf numFmtId="0" fontId="13" fillId="0" borderId="0" xfId="1" applyFont="1" applyAlignment="1">
      <alignment horizontal="right"/>
    </xf>
    <xf numFmtId="0" fontId="14" fillId="0" borderId="0" xfId="1" applyFont="1" applyAlignment="1">
      <alignment horizontal="center"/>
    </xf>
    <xf numFmtId="0" fontId="14" fillId="0" borderId="0" xfId="1" applyFont="1" applyBorder="1" applyAlignment="1">
      <alignment horizontal="center"/>
    </xf>
    <xf numFmtId="0" fontId="13" fillId="0" borderId="0" xfId="1" applyFont="1"/>
    <xf numFmtId="0" fontId="13" fillId="2" borderId="0" xfId="1" applyFont="1" applyFill="1" applyAlignment="1">
      <alignment horizontal="left"/>
    </xf>
    <xf numFmtId="0" fontId="13" fillId="2" borderId="0" xfId="1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7"/>
  <sheetViews>
    <sheetView topLeftCell="K1" workbookViewId="0">
      <selection activeCell="AC24" sqref="AC24"/>
    </sheetView>
  </sheetViews>
  <sheetFormatPr defaultRowHeight="12.75"/>
  <cols>
    <col min="1" max="1" width="1.42578125" customWidth="1"/>
    <col min="2" max="2" width="2.7109375" customWidth="1"/>
    <col min="3" max="3" width="48.85546875" customWidth="1"/>
    <col min="5" max="5" width="0.42578125" customWidth="1"/>
    <col min="7" max="7" width="0.7109375" customWidth="1"/>
    <col min="9" max="9" width="0.7109375" customWidth="1"/>
    <col min="11" max="11" width="0.42578125" customWidth="1"/>
    <col min="13" max="13" width="0.5703125" customWidth="1"/>
    <col min="15" max="15" width="0.5703125" customWidth="1"/>
    <col min="17" max="17" width="0.7109375" customWidth="1"/>
    <col min="19" max="19" width="0.7109375" customWidth="1"/>
    <col min="21" max="21" width="0.42578125" customWidth="1"/>
    <col min="23" max="23" width="0.5703125" customWidth="1"/>
    <col min="25" max="25" width="0.5703125" customWidth="1"/>
    <col min="28" max="28" width="0.42578125" customWidth="1"/>
    <col min="30" max="30" width="0.42578125" customWidth="1"/>
    <col min="32" max="32" width="0.5703125" customWidth="1"/>
    <col min="34" max="34" width="0.7109375" customWidth="1"/>
    <col min="36" max="36" width="0.5703125" customWidth="1"/>
    <col min="38" max="38" width="0.42578125" customWidth="1"/>
    <col min="40" max="40" width="0.5703125" customWidth="1"/>
    <col min="42" max="42" width="0.5703125" customWidth="1"/>
    <col min="44" max="44" width="0.7109375" customWidth="1"/>
  </cols>
  <sheetData>
    <row r="1" spans="1:46">
      <c r="A1" s="78" t="s">
        <v>131</v>
      </c>
      <c r="B1" s="78"/>
      <c r="C1" s="78"/>
      <c r="D1" s="79"/>
      <c r="E1" s="78" t="s">
        <v>1</v>
      </c>
      <c r="F1" s="80"/>
      <c r="G1" s="78"/>
      <c r="H1" s="80"/>
      <c r="I1" s="78"/>
      <c r="J1" s="80"/>
      <c r="K1" s="78"/>
      <c r="L1" s="80"/>
      <c r="M1" s="78"/>
      <c r="N1" s="80"/>
      <c r="O1" s="78"/>
      <c r="P1" s="80"/>
      <c r="Q1" s="78"/>
      <c r="R1" s="80"/>
      <c r="S1" s="78"/>
      <c r="T1" s="80"/>
      <c r="U1" s="78"/>
      <c r="V1" s="80"/>
      <c r="W1" s="78"/>
      <c r="X1" s="80"/>
      <c r="Y1" s="78"/>
      <c r="Z1" s="78"/>
      <c r="AA1" s="80"/>
      <c r="AB1" s="78"/>
      <c r="AC1" s="80"/>
      <c r="AD1" s="78"/>
      <c r="AE1" s="80"/>
      <c r="AF1" s="78"/>
      <c r="AG1" s="80"/>
      <c r="AH1" s="78"/>
      <c r="AI1" s="80"/>
      <c r="AJ1" s="78"/>
      <c r="AK1" s="80"/>
      <c r="AL1" s="78"/>
      <c r="AM1" s="80"/>
      <c r="AN1" s="78"/>
      <c r="AO1" s="80"/>
      <c r="AP1" s="78"/>
      <c r="AQ1" s="80"/>
      <c r="AR1" s="78"/>
      <c r="AS1" s="80"/>
      <c r="AT1" s="78"/>
    </row>
    <row r="2" spans="1:46">
      <c r="A2" s="78" t="s">
        <v>130</v>
      </c>
      <c r="B2" s="78"/>
      <c r="C2" s="78"/>
      <c r="D2" s="79"/>
      <c r="E2" s="78" t="s">
        <v>1</v>
      </c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78"/>
      <c r="Z2" s="78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</row>
    <row r="3" spans="1:46">
      <c r="A3" s="82" t="s">
        <v>435</v>
      </c>
      <c r="B3" s="78"/>
      <c r="C3" s="78"/>
      <c r="D3" s="83"/>
      <c r="E3" s="78" t="s">
        <v>1</v>
      </c>
      <c r="F3" s="137" t="s">
        <v>436</v>
      </c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  <c r="S3" s="137"/>
      <c r="T3" s="137"/>
      <c r="U3" s="137"/>
      <c r="V3" s="137"/>
      <c r="W3" s="137"/>
      <c r="X3" s="137"/>
      <c r="Y3" s="78"/>
      <c r="Z3" s="78"/>
      <c r="AA3" s="137" t="s">
        <v>437</v>
      </c>
      <c r="AB3" s="137"/>
      <c r="AC3" s="137"/>
      <c r="AD3" s="137"/>
      <c r="AE3" s="137"/>
      <c r="AF3" s="137"/>
      <c r="AG3" s="137"/>
      <c r="AH3" s="137"/>
      <c r="AI3" s="137"/>
      <c r="AJ3" s="137"/>
      <c r="AK3" s="137"/>
      <c r="AL3" s="137"/>
      <c r="AM3" s="137"/>
      <c r="AN3" s="137"/>
      <c r="AO3" s="137"/>
      <c r="AP3" s="137"/>
      <c r="AQ3" s="137"/>
      <c r="AR3" s="137"/>
      <c r="AS3" s="137"/>
      <c r="AT3" s="78"/>
    </row>
    <row r="4" spans="1:46" ht="22.5">
      <c r="A4" s="78"/>
      <c r="B4" s="78"/>
      <c r="C4" s="78"/>
      <c r="D4" s="84" t="s">
        <v>438</v>
      </c>
      <c r="E4" s="78"/>
      <c r="F4" s="81"/>
      <c r="G4" s="81" t="s">
        <v>429</v>
      </c>
      <c r="H4" s="81"/>
      <c r="I4" s="78"/>
      <c r="J4" s="81"/>
      <c r="K4" s="81" t="s">
        <v>430</v>
      </c>
      <c r="L4" s="81"/>
      <c r="M4" s="78"/>
      <c r="N4" s="81"/>
      <c r="O4" s="81" t="s">
        <v>439</v>
      </c>
      <c r="P4" s="81"/>
      <c r="Q4" s="78"/>
      <c r="R4" s="81"/>
      <c r="S4" s="81" t="s">
        <v>440</v>
      </c>
      <c r="T4" s="81"/>
      <c r="U4" s="78"/>
      <c r="V4" s="81"/>
      <c r="W4" s="81" t="s">
        <v>2</v>
      </c>
      <c r="X4" s="81"/>
      <c r="Y4" s="78"/>
      <c r="Z4" s="84" t="s">
        <v>438</v>
      </c>
      <c r="AA4" s="81"/>
      <c r="AB4" s="81" t="s">
        <v>429</v>
      </c>
      <c r="AC4" s="81"/>
      <c r="AD4" s="78"/>
      <c r="AE4" s="81"/>
      <c r="AF4" s="81" t="s">
        <v>430</v>
      </c>
      <c r="AG4" s="81"/>
      <c r="AH4" s="78"/>
      <c r="AI4" s="81"/>
      <c r="AJ4" s="81" t="s">
        <v>439</v>
      </c>
      <c r="AK4" s="81"/>
      <c r="AL4" s="78"/>
      <c r="AM4" s="81"/>
      <c r="AN4" s="81" t="s">
        <v>440</v>
      </c>
      <c r="AO4" s="81"/>
      <c r="AP4" s="78"/>
      <c r="AQ4" s="81"/>
      <c r="AR4" s="81" t="s">
        <v>2</v>
      </c>
      <c r="AS4" s="81"/>
      <c r="AT4" s="78"/>
    </row>
    <row r="5" spans="1:46">
      <c r="A5" s="78"/>
      <c r="B5" s="78"/>
      <c r="C5" s="78"/>
      <c r="D5" s="83"/>
      <c r="E5" s="78"/>
      <c r="F5" s="81" t="s">
        <v>441</v>
      </c>
      <c r="G5" s="78"/>
      <c r="H5" s="81" t="s">
        <v>442</v>
      </c>
      <c r="I5" s="78"/>
      <c r="J5" s="81" t="s">
        <v>441</v>
      </c>
      <c r="K5" s="78"/>
      <c r="L5" s="81" t="s">
        <v>442</v>
      </c>
      <c r="M5" s="78"/>
      <c r="N5" s="81" t="s">
        <v>441</v>
      </c>
      <c r="O5" s="78"/>
      <c r="P5" s="81" t="s">
        <v>442</v>
      </c>
      <c r="Q5" s="78"/>
      <c r="R5" s="81" t="s">
        <v>441</v>
      </c>
      <c r="S5" s="78"/>
      <c r="T5" s="81" t="s">
        <v>442</v>
      </c>
      <c r="U5" s="78"/>
      <c r="V5" s="81" t="s">
        <v>441</v>
      </c>
      <c r="W5" s="78"/>
      <c r="X5" s="81" t="s">
        <v>442</v>
      </c>
      <c r="Y5" s="78"/>
      <c r="Z5" s="83"/>
      <c r="AA5" s="81" t="s">
        <v>441</v>
      </c>
      <c r="AB5" s="78"/>
      <c r="AC5" s="81" t="s">
        <v>442</v>
      </c>
      <c r="AD5" s="78"/>
      <c r="AE5" s="81" t="s">
        <v>441</v>
      </c>
      <c r="AF5" s="78"/>
      <c r="AG5" s="81" t="s">
        <v>442</v>
      </c>
      <c r="AH5" s="78"/>
      <c r="AI5" s="81" t="s">
        <v>441</v>
      </c>
      <c r="AJ5" s="78"/>
      <c r="AK5" s="81" t="s">
        <v>442</v>
      </c>
      <c r="AL5" s="78"/>
      <c r="AM5" s="81" t="s">
        <v>441</v>
      </c>
      <c r="AN5" s="78"/>
      <c r="AO5" s="81" t="s">
        <v>442</v>
      </c>
      <c r="AP5" s="78"/>
      <c r="AQ5" s="81" t="s">
        <v>441</v>
      </c>
      <c r="AR5" s="78"/>
      <c r="AS5" s="81" t="s">
        <v>442</v>
      </c>
      <c r="AT5" s="78"/>
    </row>
    <row r="6" spans="1:46">
      <c r="A6" s="78"/>
      <c r="B6" s="78"/>
      <c r="C6" s="78"/>
      <c r="D6" s="85"/>
      <c r="E6" s="78"/>
      <c r="F6" s="80"/>
      <c r="G6" s="78"/>
      <c r="H6" s="80"/>
      <c r="I6" s="78"/>
      <c r="J6" s="80"/>
      <c r="K6" s="78"/>
      <c r="L6" s="80"/>
      <c r="M6" s="78"/>
      <c r="N6" s="80"/>
      <c r="O6" s="78"/>
      <c r="P6" s="80"/>
      <c r="Q6" s="78"/>
      <c r="R6" s="80"/>
      <c r="S6" s="78"/>
      <c r="T6" s="80"/>
      <c r="U6" s="78"/>
      <c r="V6" s="80"/>
      <c r="W6" s="78"/>
      <c r="X6" s="80"/>
      <c r="Y6" s="78"/>
      <c r="Z6" s="85"/>
      <c r="AA6" s="80"/>
      <c r="AB6" s="78"/>
      <c r="AC6" s="80"/>
      <c r="AD6" s="78"/>
      <c r="AE6" s="80"/>
      <c r="AF6" s="78"/>
      <c r="AG6" s="80"/>
      <c r="AH6" s="78"/>
      <c r="AI6" s="80"/>
      <c r="AJ6" s="78"/>
      <c r="AK6" s="80"/>
      <c r="AL6" s="78"/>
      <c r="AM6" s="80"/>
      <c r="AN6" s="78"/>
      <c r="AO6" s="80"/>
      <c r="AP6" s="78"/>
      <c r="AQ6" s="80"/>
      <c r="AR6" s="78"/>
      <c r="AS6" s="80"/>
      <c r="AT6" s="78"/>
    </row>
    <row r="7" spans="1:46">
      <c r="A7" s="78"/>
      <c r="B7" s="86" t="s">
        <v>443</v>
      </c>
      <c r="C7" s="78"/>
      <c r="D7" s="79"/>
      <c r="E7" s="78" t="s">
        <v>1</v>
      </c>
      <c r="F7" s="80"/>
      <c r="G7" s="78"/>
      <c r="H7" s="80"/>
      <c r="I7" s="78"/>
      <c r="J7" s="80"/>
      <c r="K7" s="78"/>
      <c r="L7" s="80"/>
      <c r="M7" s="78"/>
      <c r="N7" s="80"/>
      <c r="O7" s="78"/>
      <c r="P7" s="80"/>
      <c r="Q7" s="78"/>
      <c r="R7" s="80"/>
      <c r="S7" s="78"/>
      <c r="T7" s="80"/>
      <c r="U7" s="78"/>
      <c r="V7" s="80"/>
      <c r="W7" s="78"/>
      <c r="X7" s="80"/>
      <c r="Y7" s="78"/>
      <c r="Z7" s="79"/>
      <c r="AA7" s="80"/>
      <c r="AB7" s="78"/>
      <c r="AC7" s="80"/>
      <c r="AD7" s="78"/>
      <c r="AE7" s="80"/>
      <c r="AF7" s="78"/>
      <c r="AG7" s="80"/>
      <c r="AH7" s="78"/>
      <c r="AI7" s="80"/>
      <c r="AJ7" s="78"/>
      <c r="AK7" s="80"/>
      <c r="AL7" s="78"/>
      <c r="AM7" s="80"/>
      <c r="AN7" s="78"/>
      <c r="AO7" s="80"/>
      <c r="AP7" s="78"/>
      <c r="AQ7" s="80"/>
      <c r="AR7" s="78"/>
      <c r="AS7" s="80"/>
      <c r="AT7" s="78"/>
    </row>
    <row r="8" spans="1:46">
      <c r="A8" s="78"/>
      <c r="B8" s="78"/>
      <c r="C8" s="87" t="s">
        <v>444</v>
      </c>
      <c r="D8" s="79">
        <v>2</v>
      </c>
      <c r="E8" s="78" t="s">
        <v>1</v>
      </c>
      <c r="F8" s="88">
        <v>11.27</v>
      </c>
      <c r="G8" s="78"/>
      <c r="H8" s="89">
        <f>(F8*100/V8)</f>
        <v>35.373509102322664</v>
      </c>
      <c r="I8" s="78"/>
      <c r="J8" s="88">
        <v>16.28</v>
      </c>
      <c r="K8" s="78"/>
      <c r="L8" s="89">
        <f>(J8*100/V8)</f>
        <v>51.098556183301945</v>
      </c>
      <c r="M8" s="78"/>
      <c r="N8" s="88">
        <v>3.22</v>
      </c>
      <c r="O8" s="78"/>
      <c r="P8" s="89">
        <f>(N8*100/V8)</f>
        <v>10.106716886377903</v>
      </c>
      <c r="Q8" s="78"/>
      <c r="R8" s="88">
        <v>1.0900000000000001</v>
      </c>
      <c r="S8" s="78"/>
      <c r="T8" s="89">
        <f>(R8*100/V8)</f>
        <v>3.4212178279974896</v>
      </c>
      <c r="U8" s="78"/>
      <c r="V8" s="88">
        <f>SUM(F8+J8+N8+R8)</f>
        <v>31.86</v>
      </c>
      <c r="W8" s="78"/>
      <c r="X8" s="89">
        <f>(V8*100/V17)</f>
        <v>23.196214051692756</v>
      </c>
      <c r="Y8" s="78"/>
      <c r="Z8" s="79">
        <v>2</v>
      </c>
      <c r="AA8" s="90">
        <f>(F8/45)*10</f>
        <v>2.5044444444444443</v>
      </c>
      <c r="AB8" s="91"/>
      <c r="AC8" s="92">
        <f>(AA8*100/AQ8)</f>
        <v>35.373509102322657</v>
      </c>
      <c r="AD8" s="91"/>
      <c r="AE8" s="90">
        <f>(J8/45)*10</f>
        <v>3.617777777777778</v>
      </c>
      <c r="AF8" s="91"/>
      <c r="AG8" s="92">
        <f>(AE8*100/AQ8)</f>
        <v>51.098556183301945</v>
      </c>
      <c r="AH8" s="91"/>
      <c r="AI8" s="90">
        <f>(N8/45)*10</f>
        <v>0.71555555555555572</v>
      </c>
      <c r="AJ8" s="91"/>
      <c r="AK8" s="92">
        <f>(AI8*100/AQ8)</f>
        <v>10.106716886377905</v>
      </c>
      <c r="AL8" s="91"/>
      <c r="AM8" s="90">
        <f>(R8/45)*10</f>
        <v>0.24222222222222226</v>
      </c>
      <c r="AN8" s="91"/>
      <c r="AO8" s="92">
        <f>(AM8*100/AQ8)</f>
        <v>3.4212178279974892</v>
      </c>
      <c r="AP8" s="91"/>
      <c r="AQ8" s="90">
        <f>(V8/45)*10</f>
        <v>7.08</v>
      </c>
      <c r="AR8" s="91"/>
      <c r="AS8" s="92">
        <f>(AQ8*100/AQ17)</f>
        <v>23.19621405169276</v>
      </c>
      <c r="AT8" s="78"/>
    </row>
    <row r="9" spans="1:46">
      <c r="A9" s="78"/>
      <c r="B9" s="78"/>
      <c r="C9" s="87" t="s">
        <v>445</v>
      </c>
      <c r="D9" s="93">
        <v>3</v>
      </c>
      <c r="E9" s="78" t="s">
        <v>1</v>
      </c>
      <c r="F9" s="94">
        <v>4.9000000000000004</v>
      </c>
      <c r="G9" s="95"/>
      <c r="H9" s="96">
        <f t="shared" ref="H9:H17" si="0">(F9*100/V9)</f>
        <v>16.118421052631582</v>
      </c>
      <c r="I9" s="95"/>
      <c r="J9" s="94">
        <v>15.58</v>
      </c>
      <c r="K9" s="95"/>
      <c r="L9" s="96">
        <f t="shared" ref="L9:L17" si="1">(J9*100/V9)</f>
        <v>51.25</v>
      </c>
      <c r="M9" s="95"/>
      <c r="N9" s="94">
        <v>8.27</v>
      </c>
      <c r="O9" s="95"/>
      <c r="P9" s="96">
        <f t="shared" ref="P9:P17" si="2">(N9*100/V9)</f>
        <v>27.203947368421055</v>
      </c>
      <c r="Q9" s="95"/>
      <c r="R9" s="94">
        <v>1.65</v>
      </c>
      <c r="S9" s="95"/>
      <c r="T9" s="96">
        <f t="shared" ref="T9:T17" si="3">(R9*100/V9)</f>
        <v>5.427631578947369</v>
      </c>
      <c r="U9" s="95"/>
      <c r="V9" s="94">
        <f t="shared" ref="V9:V17" si="4">SUM(F9+J9+N9+R9)</f>
        <v>30.4</v>
      </c>
      <c r="W9" s="95"/>
      <c r="X9" s="96">
        <f>(V9*100/V17)</f>
        <v>22.133236257735714</v>
      </c>
      <c r="Y9" s="95"/>
      <c r="Z9" s="93">
        <v>3</v>
      </c>
      <c r="AA9" s="97">
        <f t="shared" ref="AA9:AA17" si="5">(F9/45)*10</f>
        <v>1.088888888888889</v>
      </c>
      <c r="AB9" s="98"/>
      <c r="AC9" s="99">
        <f t="shared" ref="AC9:AC17" si="6">(AA9*100/AQ9)</f>
        <v>16.118421052631582</v>
      </c>
      <c r="AD9" s="98"/>
      <c r="AE9" s="97">
        <f t="shared" ref="AE9:AE17" si="7">(J9/45)*10</f>
        <v>3.4622222222222221</v>
      </c>
      <c r="AF9" s="98"/>
      <c r="AG9" s="99">
        <f t="shared" ref="AG9:AG17" si="8">(AE9*100/AQ9)</f>
        <v>51.25</v>
      </c>
      <c r="AH9" s="98"/>
      <c r="AI9" s="97">
        <f t="shared" ref="AI9:AI17" si="9">(N9/45)*10</f>
        <v>1.8377777777777777</v>
      </c>
      <c r="AJ9" s="98"/>
      <c r="AK9" s="99">
        <f t="shared" ref="AK9:AK17" si="10">(AI9*100/AQ9)</f>
        <v>27.203947368421051</v>
      </c>
      <c r="AL9" s="98"/>
      <c r="AM9" s="97">
        <f t="shared" ref="AM9:AM17" si="11">(R9/45)*10</f>
        <v>0.3666666666666667</v>
      </c>
      <c r="AN9" s="98"/>
      <c r="AO9" s="99">
        <f t="shared" ref="AO9:AO17" si="12">(AM9*100/AQ9)</f>
        <v>5.427631578947369</v>
      </c>
      <c r="AP9" s="98"/>
      <c r="AQ9" s="97">
        <f t="shared" ref="AQ9:AQ17" si="13">(V9/45)*10</f>
        <v>6.7555555555555555</v>
      </c>
      <c r="AR9" s="98"/>
      <c r="AS9" s="99">
        <f>(AQ9*100/AQ17)</f>
        <v>22.133236257735714</v>
      </c>
      <c r="AT9" s="78"/>
    </row>
    <row r="10" spans="1:46">
      <c r="A10" s="78"/>
      <c r="B10" s="86" t="s">
        <v>446</v>
      </c>
      <c r="C10" s="78"/>
      <c r="D10" s="79"/>
      <c r="E10" s="78" t="s">
        <v>1</v>
      </c>
      <c r="F10" s="100">
        <f>SUM(F8+F9)</f>
        <v>16.170000000000002</v>
      </c>
      <c r="G10" s="82"/>
      <c r="H10" s="101">
        <f t="shared" si="0"/>
        <v>25.971731448763251</v>
      </c>
      <c r="I10" s="102"/>
      <c r="J10" s="103">
        <f>SUM(J8+J9)</f>
        <v>31.86</v>
      </c>
      <c r="K10" s="102"/>
      <c r="L10" s="101">
        <f t="shared" si="1"/>
        <v>51.172502409251521</v>
      </c>
      <c r="M10" s="102"/>
      <c r="N10" s="103">
        <f>SUM(N8+N9)</f>
        <v>11.49</v>
      </c>
      <c r="O10" s="102"/>
      <c r="P10" s="101">
        <f t="shared" si="2"/>
        <v>18.454866688082234</v>
      </c>
      <c r="Q10" s="102"/>
      <c r="R10" s="103">
        <f>SUM(R8+R9)</f>
        <v>2.74</v>
      </c>
      <c r="S10" s="102"/>
      <c r="T10" s="101">
        <f t="shared" si="3"/>
        <v>4.4008994539029871</v>
      </c>
      <c r="U10" s="102"/>
      <c r="V10" s="103">
        <f t="shared" si="4"/>
        <v>62.260000000000005</v>
      </c>
      <c r="W10" s="102"/>
      <c r="X10" s="103">
        <f>SUM(X8+X9)</f>
        <v>45.329450309428466</v>
      </c>
      <c r="Y10" s="82"/>
      <c r="Z10" s="79"/>
      <c r="AA10" s="104">
        <f t="shared" si="5"/>
        <v>3.5933333333333337</v>
      </c>
      <c r="AB10" s="105"/>
      <c r="AC10" s="106">
        <f t="shared" si="6"/>
        <v>25.971731448763251</v>
      </c>
      <c r="AD10" s="105"/>
      <c r="AE10" s="104">
        <f t="shared" si="7"/>
        <v>7.08</v>
      </c>
      <c r="AF10" s="105"/>
      <c r="AG10" s="106">
        <f t="shared" si="8"/>
        <v>51.172502409251521</v>
      </c>
      <c r="AH10" s="105"/>
      <c r="AI10" s="104">
        <f t="shared" si="9"/>
        <v>2.5533333333333337</v>
      </c>
      <c r="AJ10" s="105"/>
      <c r="AK10" s="106">
        <f t="shared" si="10"/>
        <v>18.454866688082237</v>
      </c>
      <c r="AL10" s="105"/>
      <c r="AM10" s="104">
        <f t="shared" si="11"/>
        <v>0.60888888888888892</v>
      </c>
      <c r="AN10" s="105"/>
      <c r="AO10" s="106">
        <f t="shared" si="12"/>
        <v>4.4008994539029871</v>
      </c>
      <c r="AP10" s="105"/>
      <c r="AQ10" s="104">
        <f t="shared" si="13"/>
        <v>13.835555555555556</v>
      </c>
      <c r="AR10" s="105"/>
      <c r="AS10" s="104">
        <f>SUM(AS8+AS9)</f>
        <v>45.329450309428474</v>
      </c>
      <c r="AT10" s="78"/>
    </row>
    <row r="11" spans="1:46">
      <c r="A11" s="78"/>
      <c r="B11" s="86" t="s">
        <v>447</v>
      </c>
      <c r="C11" s="78"/>
      <c r="D11" s="79"/>
      <c r="E11" s="78" t="s">
        <v>1</v>
      </c>
      <c r="F11" s="80"/>
      <c r="G11" s="78"/>
      <c r="H11" s="89"/>
      <c r="I11" s="78"/>
      <c r="J11" s="80"/>
      <c r="K11" s="78"/>
      <c r="L11" s="89"/>
      <c r="M11" s="78"/>
      <c r="N11" s="80"/>
      <c r="O11" s="78"/>
      <c r="P11" s="89"/>
      <c r="Q11" s="78"/>
      <c r="R11" s="80"/>
      <c r="S11" s="78"/>
      <c r="T11" s="89"/>
      <c r="U11" s="78"/>
      <c r="V11" s="88"/>
      <c r="W11" s="78"/>
      <c r="X11" s="89"/>
      <c r="Y11" s="78"/>
      <c r="Z11" s="79"/>
      <c r="AA11" s="90">
        <f t="shared" si="5"/>
        <v>0</v>
      </c>
      <c r="AB11" s="91"/>
      <c r="AC11" s="92"/>
      <c r="AD11" s="91"/>
      <c r="AE11" s="90">
        <f t="shared" si="7"/>
        <v>0</v>
      </c>
      <c r="AF11" s="91"/>
      <c r="AG11" s="92"/>
      <c r="AH11" s="91"/>
      <c r="AI11" s="90">
        <f t="shared" si="9"/>
        <v>0</v>
      </c>
      <c r="AJ11" s="91"/>
      <c r="AK11" s="92"/>
      <c r="AL11" s="91"/>
      <c r="AM11" s="90">
        <f t="shared" si="11"/>
        <v>0</v>
      </c>
      <c r="AN11" s="91"/>
      <c r="AO11" s="92"/>
      <c r="AP11" s="91"/>
      <c r="AQ11" s="90">
        <f t="shared" si="13"/>
        <v>0</v>
      </c>
      <c r="AR11" s="91"/>
      <c r="AS11" s="92"/>
      <c r="AT11" s="78"/>
    </row>
    <row r="12" spans="1:46">
      <c r="A12" s="78"/>
      <c r="B12" s="78"/>
      <c r="C12" s="87" t="s">
        <v>448</v>
      </c>
      <c r="D12" s="79" t="s">
        <v>449</v>
      </c>
      <c r="E12" s="78" t="s">
        <v>1</v>
      </c>
      <c r="F12" s="107">
        <v>5.49</v>
      </c>
      <c r="G12" s="108"/>
      <c r="H12" s="109">
        <f t="shared" si="0"/>
        <v>40.337986774430568</v>
      </c>
      <c r="I12" s="108"/>
      <c r="J12" s="107">
        <v>6.05</v>
      </c>
      <c r="K12" s="108"/>
      <c r="L12" s="109">
        <f t="shared" si="1"/>
        <v>44.452608376193979</v>
      </c>
      <c r="M12" s="108"/>
      <c r="N12" s="107">
        <v>2.0699999999999998</v>
      </c>
      <c r="O12" s="108"/>
      <c r="P12" s="109">
        <f t="shared" si="2"/>
        <v>15.209404849375458</v>
      </c>
      <c r="Q12" s="108"/>
      <c r="R12" s="107">
        <v>0</v>
      </c>
      <c r="S12" s="108"/>
      <c r="T12" s="109">
        <f t="shared" si="3"/>
        <v>0</v>
      </c>
      <c r="U12" s="108"/>
      <c r="V12" s="107">
        <f t="shared" si="4"/>
        <v>13.61</v>
      </c>
      <c r="W12" s="108"/>
      <c r="X12" s="109">
        <f>(V12*100/V17)</f>
        <v>9.9089916272297049</v>
      </c>
      <c r="Y12" s="78"/>
      <c r="Z12" s="79" t="s">
        <v>449</v>
      </c>
      <c r="AA12" s="90">
        <f t="shared" si="5"/>
        <v>1.2200000000000002</v>
      </c>
      <c r="AB12" s="91"/>
      <c r="AC12" s="110">
        <f t="shared" si="6"/>
        <v>40.337986774430576</v>
      </c>
      <c r="AD12" s="91"/>
      <c r="AE12" s="90">
        <f t="shared" si="7"/>
        <v>1.3444444444444446</v>
      </c>
      <c r="AF12" s="91"/>
      <c r="AG12" s="110">
        <f t="shared" si="8"/>
        <v>44.452608376193986</v>
      </c>
      <c r="AH12" s="91"/>
      <c r="AI12" s="90">
        <f t="shared" si="9"/>
        <v>0.45999999999999996</v>
      </c>
      <c r="AJ12" s="91"/>
      <c r="AK12" s="110">
        <f t="shared" si="10"/>
        <v>15.209404849375462</v>
      </c>
      <c r="AL12" s="91"/>
      <c r="AM12" s="90">
        <f t="shared" si="11"/>
        <v>0</v>
      </c>
      <c r="AN12" s="91"/>
      <c r="AO12" s="110">
        <f t="shared" si="12"/>
        <v>0</v>
      </c>
      <c r="AP12" s="91"/>
      <c r="AQ12" s="90">
        <f t="shared" si="13"/>
        <v>3.0244444444444438</v>
      </c>
      <c r="AR12" s="91"/>
      <c r="AS12" s="110">
        <f>(AQ12*100/AQ17)</f>
        <v>9.9089916272297049</v>
      </c>
      <c r="AT12" s="78"/>
    </row>
    <row r="13" spans="1:46">
      <c r="A13" s="78"/>
      <c r="B13" s="78"/>
      <c r="C13" s="87" t="s">
        <v>450</v>
      </c>
      <c r="D13" s="93">
        <v>7</v>
      </c>
      <c r="E13" s="78" t="s">
        <v>1</v>
      </c>
      <c r="F13" s="94">
        <v>4</v>
      </c>
      <c r="G13" s="95"/>
      <c r="H13" s="96">
        <f t="shared" si="0"/>
        <v>32</v>
      </c>
      <c r="I13" s="95"/>
      <c r="J13" s="94">
        <v>5.49</v>
      </c>
      <c r="K13" s="95"/>
      <c r="L13" s="96">
        <f t="shared" si="1"/>
        <v>43.92</v>
      </c>
      <c r="M13" s="95"/>
      <c r="N13" s="94">
        <v>3.01</v>
      </c>
      <c r="O13" s="95"/>
      <c r="P13" s="96">
        <f t="shared" si="2"/>
        <v>24.08</v>
      </c>
      <c r="Q13" s="95"/>
      <c r="R13" s="94">
        <v>0</v>
      </c>
      <c r="S13" s="95"/>
      <c r="T13" s="96">
        <f t="shared" si="3"/>
        <v>0</v>
      </c>
      <c r="U13" s="95"/>
      <c r="V13" s="94">
        <f t="shared" si="4"/>
        <v>12.5</v>
      </c>
      <c r="W13" s="95"/>
      <c r="X13" s="96">
        <f>(V13*100/V17)</f>
        <v>9.1008372770294876</v>
      </c>
      <c r="Y13" s="95"/>
      <c r="Z13" s="93">
        <v>7</v>
      </c>
      <c r="AA13" s="97">
        <f t="shared" si="5"/>
        <v>0.88888888888888895</v>
      </c>
      <c r="AB13" s="98"/>
      <c r="AC13" s="99">
        <f t="shared" si="6"/>
        <v>32.000000000000007</v>
      </c>
      <c r="AD13" s="98"/>
      <c r="AE13" s="97">
        <f t="shared" si="7"/>
        <v>1.2200000000000002</v>
      </c>
      <c r="AF13" s="98"/>
      <c r="AG13" s="99">
        <f t="shared" si="8"/>
        <v>43.920000000000009</v>
      </c>
      <c r="AH13" s="98"/>
      <c r="AI13" s="97">
        <f t="shared" si="9"/>
        <v>0.66888888888888887</v>
      </c>
      <c r="AJ13" s="98"/>
      <c r="AK13" s="99">
        <f t="shared" si="10"/>
        <v>24.08</v>
      </c>
      <c r="AL13" s="98"/>
      <c r="AM13" s="97">
        <f t="shared" si="11"/>
        <v>0</v>
      </c>
      <c r="AN13" s="98"/>
      <c r="AO13" s="99">
        <f t="shared" si="12"/>
        <v>0</v>
      </c>
      <c r="AP13" s="98"/>
      <c r="AQ13" s="97">
        <f t="shared" si="13"/>
        <v>2.7777777777777777</v>
      </c>
      <c r="AR13" s="98"/>
      <c r="AS13" s="99">
        <f>(AQ13*100/AQ17)</f>
        <v>9.1008372770294876</v>
      </c>
      <c r="AT13" s="78"/>
    </row>
    <row r="14" spans="1:46">
      <c r="A14" s="78"/>
      <c r="B14" s="86" t="s">
        <v>451</v>
      </c>
      <c r="C14" s="78"/>
      <c r="D14" s="79"/>
      <c r="E14" s="78" t="s">
        <v>1</v>
      </c>
      <c r="F14" s="111">
        <f>SUM(F12+F13)</f>
        <v>9.49</v>
      </c>
      <c r="G14" s="112"/>
      <c r="H14" s="113">
        <f t="shared" si="0"/>
        <v>36.346227499042513</v>
      </c>
      <c r="I14" s="114"/>
      <c r="J14" s="115">
        <f>SUM(J12+J13)</f>
        <v>11.54</v>
      </c>
      <c r="K14" s="114"/>
      <c r="L14" s="113">
        <f t="shared" si="1"/>
        <v>44.197625430869401</v>
      </c>
      <c r="M14" s="114"/>
      <c r="N14" s="115">
        <f>SUM(N12+N13)</f>
        <v>5.08</v>
      </c>
      <c r="O14" s="114"/>
      <c r="P14" s="113">
        <f t="shared" si="2"/>
        <v>19.45614707008809</v>
      </c>
      <c r="Q14" s="114"/>
      <c r="R14" s="115">
        <f>SUM(R12+R13)</f>
        <v>0</v>
      </c>
      <c r="S14" s="114"/>
      <c r="T14" s="113">
        <f t="shared" si="3"/>
        <v>0</v>
      </c>
      <c r="U14" s="114"/>
      <c r="V14" s="115">
        <f t="shared" si="4"/>
        <v>26.11</v>
      </c>
      <c r="W14" s="114"/>
      <c r="X14" s="115">
        <f>SUM(X12+X13)</f>
        <v>19.009828904259194</v>
      </c>
      <c r="Y14" s="82"/>
      <c r="Z14" s="79"/>
      <c r="AA14" s="104">
        <f t="shared" si="5"/>
        <v>2.108888888888889</v>
      </c>
      <c r="AB14" s="105"/>
      <c r="AC14" s="116">
        <f t="shared" si="6"/>
        <v>36.34622749904252</v>
      </c>
      <c r="AD14" s="105"/>
      <c r="AE14" s="104">
        <f t="shared" si="7"/>
        <v>2.5644444444444443</v>
      </c>
      <c r="AF14" s="105"/>
      <c r="AG14" s="116">
        <f t="shared" si="8"/>
        <v>44.197625430869408</v>
      </c>
      <c r="AH14" s="105"/>
      <c r="AI14" s="104">
        <f t="shared" si="9"/>
        <v>1.1288888888888888</v>
      </c>
      <c r="AJ14" s="105"/>
      <c r="AK14" s="116">
        <f t="shared" si="10"/>
        <v>19.45614707008809</v>
      </c>
      <c r="AL14" s="105"/>
      <c r="AM14" s="104">
        <f t="shared" si="11"/>
        <v>0</v>
      </c>
      <c r="AN14" s="105"/>
      <c r="AO14" s="116">
        <f t="shared" si="12"/>
        <v>0</v>
      </c>
      <c r="AP14" s="105"/>
      <c r="AQ14" s="104">
        <f t="shared" si="13"/>
        <v>5.8022222222222215</v>
      </c>
      <c r="AR14" s="105"/>
      <c r="AS14" s="117">
        <f>SUM(AS12+AS13)</f>
        <v>19.009828904259194</v>
      </c>
      <c r="AT14" s="78"/>
    </row>
    <row r="15" spans="1:46">
      <c r="A15" s="78"/>
      <c r="B15" s="87" t="s">
        <v>452</v>
      </c>
      <c r="C15" s="78"/>
      <c r="D15" s="79">
        <v>8</v>
      </c>
      <c r="E15" s="78" t="s">
        <v>1</v>
      </c>
      <c r="F15" s="88">
        <v>9.4</v>
      </c>
      <c r="G15" s="78"/>
      <c r="H15" s="89">
        <f t="shared" si="0"/>
        <v>26.811180832857957</v>
      </c>
      <c r="I15" s="78"/>
      <c r="J15" s="88">
        <v>15.25</v>
      </c>
      <c r="K15" s="78"/>
      <c r="L15" s="89">
        <f t="shared" si="1"/>
        <v>43.496862521391897</v>
      </c>
      <c r="M15" s="78"/>
      <c r="N15" s="88">
        <v>8.82</v>
      </c>
      <c r="O15" s="78"/>
      <c r="P15" s="89">
        <f t="shared" si="2"/>
        <v>25.15687393040502</v>
      </c>
      <c r="Q15" s="78"/>
      <c r="R15" s="88">
        <v>1.59</v>
      </c>
      <c r="S15" s="78"/>
      <c r="T15" s="89">
        <f t="shared" si="3"/>
        <v>4.5350827153451228</v>
      </c>
      <c r="U15" s="78"/>
      <c r="V15" s="88">
        <f t="shared" si="4"/>
        <v>35.06</v>
      </c>
      <c r="W15" s="78"/>
      <c r="X15" s="89">
        <f>(V15*100/V17)</f>
        <v>25.526028394612304</v>
      </c>
      <c r="Y15" s="78"/>
      <c r="Z15" s="79">
        <v>8</v>
      </c>
      <c r="AA15" s="90">
        <f t="shared" si="5"/>
        <v>2.088888888888889</v>
      </c>
      <c r="AB15" s="91"/>
      <c r="AC15" s="92">
        <f t="shared" si="6"/>
        <v>26.811180832857957</v>
      </c>
      <c r="AD15" s="91"/>
      <c r="AE15" s="90">
        <f t="shared" si="7"/>
        <v>3.3888888888888893</v>
      </c>
      <c r="AF15" s="91"/>
      <c r="AG15" s="92">
        <f t="shared" si="8"/>
        <v>43.496862521391897</v>
      </c>
      <c r="AH15" s="91"/>
      <c r="AI15" s="90">
        <f t="shared" si="9"/>
        <v>1.96</v>
      </c>
      <c r="AJ15" s="91"/>
      <c r="AK15" s="92">
        <f t="shared" si="10"/>
        <v>25.156873930405016</v>
      </c>
      <c r="AL15" s="91"/>
      <c r="AM15" s="90">
        <f t="shared" si="11"/>
        <v>0.35333333333333333</v>
      </c>
      <c r="AN15" s="91"/>
      <c r="AO15" s="92">
        <f t="shared" si="12"/>
        <v>4.5350827153451228</v>
      </c>
      <c r="AP15" s="91"/>
      <c r="AQ15" s="90">
        <f t="shared" si="13"/>
        <v>7.7911111111111122</v>
      </c>
      <c r="AR15" s="91"/>
      <c r="AS15" s="92">
        <f>(AQ15*100/AQ17)</f>
        <v>25.526028394612311</v>
      </c>
      <c r="AT15" s="78"/>
    </row>
    <row r="16" spans="1:46">
      <c r="A16" s="78"/>
      <c r="B16" s="87" t="s">
        <v>453</v>
      </c>
      <c r="C16" s="78"/>
      <c r="D16" s="93">
        <v>1</v>
      </c>
      <c r="E16" s="78" t="s">
        <v>1</v>
      </c>
      <c r="F16" s="94">
        <v>1.55</v>
      </c>
      <c r="G16" s="95"/>
      <c r="H16" s="96">
        <f t="shared" si="0"/>
        <v>11.135057471264366</v>
      </c>
      <c r="I16" s="95"/>
      <c r="J16" s="94">
        <v>10.48</v>
      </c>
      <c r="K16" s="95"/>
      <c r="L16" s="96">
        <f t="shared" si="1"/>
        <v>75.28735632183907</v>
      </c>
      <c r="M16" s="95"/>
      <c r="N16" s="94">
        <v>1.89</v>
      </c>
      <c r="O16" s="95"/>
      <c r="P16" s="96">
        <f t="shared" si="2"/>
        <v>13.57758620689655</v>
      </c>
      <c r="Q16" s="95"/>
      <c r="R16" s="94">
        <v>0</v>
      </c>
      <c r="S16" s="95"/>
      <c r="T16" s="96">
        <f t="shared" si="3"/>
        <v>0</v>
      </c>
      <c r="U16" s="95"/>
      <c r="V16" s="94">
        <f t="shared" si="4"/>
        <v>13.920000000000002</v>
      </c>
      <c r="W16" s="95"/>
      <c r="X16" s="96">
        <f>(V16*100/V17)</f>
        <v>10.134692391700039</v>
      </c>
      <c r="Y16" s="95"/>
      <c r="Z16" s="93">
        <v>1</v>
      </c>
      <c r="AA16" s="97">
        <f t="shared" si="5"/>
        <v>0.34444444444444444</v>
      </c>
      <c r="AB16" s="98"/>
      <c r="AC16" s="99">
        <f t="shared" si="6"/>
        <v>11.135057471264366</v>
      </c>
      <c r="AD16" s="98"/>
      <c r="AE16" s="97">
        <f t="shared" si="7"/>
        <v>2.3288888888888888</v>
      </c>
      <c r="AF16" s="98"/>
      <c r="AG16" s="99">
        <f t="shared" si="8"/>
        <v>75.28735632183907</v>
      </c>
      <c r="AH16" s="98"/>
      <c r="AI16" s="97">
        <f t="shared" si="9"/>
        <v>0.41999999999999993</v>
      </c>
      <c r="AJ16" s="98"/>
      <c r="AK16" s="99">
        <f t="shared" si="10"/>
        <v>13.577586206896548</v>
      </c>
      <c r="AL16" s="98"/>
      <c r="AM16" s="97">
        <f t="shared" si="11"/>
        <v>0</v>
      </c>
      <c r="AN16" s="98"/>
      <c r="AO16" s="99">
        <f t="shared" si="12"/>
        <v>0</v>
      </c>
      <c r="AP16" s="98"/>
      <c r="AQ16" s="97">
        <f t="shared" si="13"/>
        <v>3.0933333333333337</v>
      </c>
      <c r="AR16" s="98"/>
      <c r="AS16" s="99">
        <f>(AQ16*100/AQ17)</f>
        <v>10.134692391700039</v>
      </c>
      <c r="AT16" s="78"/>
    </row>
    <row r="17" spans="1:46">
      <c r="A17" s="86" t="s">
        <v>454</v>
      </c>
      <c r="B17" s="78"/>
      <c r="C17" s="78"/>
      <c r="D17" s="79"/>
      <c r="E17" s="78" t="s">
        <v>1</v>
      </c>
      <c r="F17" s="111">
        <f>SUM(F10+F14+F15+F16)</f>
        <v>36.61</v>
      </c>
      <c r="G17" s="112"/>
      <c r="H17" s="113">
        <f t="shared" si="0"/>
        <v>26.654532216963961</v>
      </c>
      <c r="I17" s="114"/>
      <c r="J17" s="115">
        <f>SUM(J10+J14+J15+J16)</f>
        <v>69.13</v>
      </c>
      <c r="K17" s="114"/>
      <c r="L17" s="113">
        <f t="shared" si="1"/>
        <v>50.331270476883873</v>
      </c>
      <c r="M17" s="114"/>
      <c r="N17" s="115">
        <f>SUM(N10+N14+N15+N16)</f>
        <v>27.28</v>
      </c>
      <c r="O17" s="114"/>
      <c r="P17" s="113">
        <f t="shared" si="2"/>
        <v>19.861667273389152</v>
      </c>
      <c r="Q17" s="114"/>
      <c r="R17" s="115">
        <f>SUM(R10+R14+R15+R16)</f>
        <v>4.33</v>
      </c>
      <c r="S17" s="114"/>
      <c r="T17" s="113">
        <f t="shared" si="3"/>
        <v>3.1525300327630141</v>
      </c>
      <c r="U17" s="114"/>
      <c r="V17" s="115">
        <f t="shared" si="4"/>
        <v>137.35</v>
      </c>
      <c r="W17" s="114"/>
      <c r="X17" s="113">
        <f>SUM(X10+X14+X15+X16)</f>
        <v>100</v>
      </c>
      <c r="Y17" s="112"/>
      <c r="Z17" s="112"/>
      <c r="AA17" s="117">
        <f t="shared" si="5"/>
        <v>8.1355555555555554</v>
      </c>
      <c r="AB17" s="118"/>
      <c r="AC17" s="116">
        <f t="shared" si="6"/>
        <v>26.654532216963965</v>
      </c>
      <c r="AD17" s="118"/>
      <c r="AE17" s="117">
        <f t="shared" si="7"/>
        <v>15.362222222222222</v>
      </c>
      <c r="AF17" s="118"/>
      <c r="AG17" s="116">
        <f t="shared" si="8"/>
        <v>50.33127047688388</v>
      </c>
      <c r="AH17" s="118"/>
      <c r="AI17" s="117">
        <f t="shared" si="9"/>
        <v>6.0622222222222222</v>
      </c>
      <c r="AJ17" s="118"/>
      <c r="AK17" s="116">
        <f t="shared" si="10"/>
        <v>19.861667273389152</v>
      </c>
      <c r="AL17" s="118"/>
      <c r="AM17" s="117">
        <f t="shared" si="11"/>
        <v>0.9622222222222222</v>
      </c>
      <c r="AN17" s="118"/>
      <c r="AO17" s="116">
        <f t="shared" si="12"/>
        <v>3.1525300327630141</v>
      </c>
      <c r="AP17" s="118"/>
      <c r="AQ17" s="117">
        <f t="shared" si="13"/>
        <v>30.522222222222219</v>
      </c>
      <c r="AR17" s="118"/>
      <c r="AS17" s="116">
        <f>SUM(AS10+AS14+AS15+AS16)</f>
        <v>100.00000000000001</v>
      </c>
      <c r="AT17" s="78"/>
    </row>
  </sheetData>
  <mergeCells count="2">
    <mergeCell ref="F3:X3"/>
    <mergeCell ref="AA3:AS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E109"/>
  <sheetViews>
    <sheetView view="pageBreakPreview" zoomScale="120" zoomScaleNormal="100" zoomScaleSheetLayoutView="12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F5" sqref="F5"/>
    </sheetView>
  </sheetViews>
  <sheetFormatPr defaultRowHeight="9"/>
  <cols>
    <col min="1" max="1" width="0.42578125" style="1" customWidth="1"/>
    <col min="2" max="5" width="1.7109375" style="1" customWidth="1"/>
    <col min="6" max="6" width="41.5703125" style="1" customWidth="1"/>
    <col min="7" max="7" width="0.42578125" style="1" customWidth="1"/>
    <col min="8" max="8" width="9.85546875" style="2" customWidth="1"/>
    <col min="9" max="9" width="0.42578125" style="1" customWidth="1"/>
    <col min="10" max="10" width="4.7109375" style="3" customWidth="1"/>
    <col min="11" max="11" width="0.42578125" style="1" customWidth="1"/>
    <col min="12" max="12" width="4.7109375" style="3" customWidth="1"/>
    <col min="13" max="13" width="0.42578125" style="1" customWidth="1"/>
    <col min="14" max="14" width="4.7109375" style="3" customWidth="1"/>
    <col min="15" max="15" width="0.42578125" style="1" customWidth="1"/>
    <col min="16" max="16" width="4.7109375" style="3" customWidth="1"/>
    <col min="17" max="17" width="0.42578125" style="1" customWidth="1"/>
    <col min="18" max="18" width="4.7109375" style="3" customWidth="1"/>
    <col min="19" max="19" width="0.42578125" style="1" customWidth="1"/>
    <col min="20" max="20" width="4.7109375" style="3" customWidth="1"/>
    <col min="21" max="21" width="0.42578125" style="1" customWidth="1"/>
    <col min="22" max="22" width="4.7109375" style="3" customWidth="1"/>
    <col min="23" max="23" width="0.42578125" style="1" customWidth="1"/>
    <col min="24" max="24" width="4.42578125" style="2" customWidth="1"/>
    <col min="25" max="25" width="0.42578125" style="1" customWidth="1"/>
    <col min="26" max="26" width="5" style="3" customWidth="1"/>
    <col min="27" max="27" width="0.42578125" style="1" customWidth="1"/>
    <col min="28" max="28" width="4.42578125" style="3" customWidth="1"/>
    <col min="29" max="29" width="0.42578125" style="1" customWidth="1"/>
    <col min="30" max="30" width="5" style="3" customWidth="1"/>
    <col min="31" max="31" width="0.42578125" style="1" customWidth="1"/>
    <col min="32" max="32" width="5" style="3" customWidth="1"/>
    <col min="33" max="33" width="0.42578125" style="1" customWidth="1"/>
    <col min="34" max="34" width="5" style="3" customWidth="1"/>
    <col min="35" max="35" width="0.42578125" style="1" customWidth="1"/>
    <col min="36" max="36" width="5" style="3" customWidth="1"/>
    <col min="37" max="37" width="0.42578125" style="1" customWidth="1"/>
    <col min="38" max="38" width="6.5703125" style="3" customWidth="1"/>
    <col min="39" max="39" width="0.7109375" style="1" customWidth="1"/>
    <col min="40" max="40" width="5.7109375" style="3" customWidth="1"/>
    <col min="41" max="41" width="0.42578125" style="1" customWidth="1"/>
    <col min="42" max="42" width="5.7109375" style="3" customWidth="1"/>
    <col min="43" max="43" width="0.42578125" style="1" customWidth="1"/>
    <col min="44" max="44" width="5.7109375" style="3" customWidth="1"/>
    <col min="45" max="45" width="0.42578125" style="1" customWidth="1"/>
    <col min="46" max="46" width="5.7109375" style="3" customWidth="1"/>
    <col min="47" max="47" width="0.42578125" style="1" customWidth="1"/>
    <col min="48" max="48" width="5.7109375" style="3" customWidth="1"/>
    <col min="49" max="49" width="0.42578125" style="1" customWidth="1"/>
    <col min="50" max="50" width="5.7109375" style="3" customWidth="1"/>
    <col min="51" max="51" width="0.42578125" style="1" customWidth="1"/>
    <col min="52" max="52" width="5.7109375" style="3" customWidth="1"/>
    <col min="53" max="53" width="0.42578125" style="1" customWidth="1"/>
    <col min="54" max="54" width="8.5703125" style="2" customWidth="1"/>
    <col min="55" max="55" width="12.85546875" style="2" customWidth="1"/>
    <col min="56" max="16384" width="9.140625" style="4"/>
  </cols>
  <sheetData>
    <row r="1" spans="1:57">
      <c r="A1" s="1" t="s">
        <v>131</v>
      </c>
      <c r="G1" s="1" t="s">
        <v>1</v>
      </c>
    </row>
    <row r="2" spans="1:57">
      <c r="A2" s="1" t="s">
        <v>130</v>
      </c>
      <c r="G2" s="1" t="s">
        <v>1</v>
      </c>
      <c r="X2" s="5" t="s">
        <v>123</v>
      </c>
    </row>
    <row r="3" spans="1:57" ht="12">
      <c r="A3" s="1" t="s">
        <v>129</v>
      </c>
      <c r="B3" s="145"/>
      <c r="C3" s="145"/>
      <c r="D3" s="145"/>
      <c r="E3" s="145"/>
      <c r="F3" s="145"/>
      <c r="G3" s="1" t="s">
        <v>1</v>
      </c>
      <c r="X3" s="5" t="s">
        <v>128</v>
      </c>
    </row>
    <row r="4" spans="1:57">
      <c r="A4" s="7" t="s">
        <v>127</v>
      </c>
      <c r="G4" s="1" t="s">
        <v>1</v>
      </c>
      <c r="J4" s="6"/>
      <c r="K4" s="6"/>
      <c r="L4" s="6"/>
      <c r="M4" s="6"/>
      <c r="N4" s="6"/>
      <c r="O4" s="6"/>
      <c r="P4" s="6" t="s">
        <v>126</v>
      </c>
      <c r="Q4" s="6"/>
      <c r="R4" s="6"/>
      <c r="S4" s="6"/>
      <c r="T4" s="6"/>
      <c r="U4" s="6"/>
      <c r="V4" s="6"/>
      <c r="X4" s="5" t="s">
        <v>125</v>
      </c>
      <c r="Z4" s="6"/>
      <c r="AA4" s="6"/>
      <c r="AB4" s="6"/>
      <c r="AC4" s="6"/>
      <c r="AD4" s="6"/>
      <c r="AE4" s="6"/>
      <c r="AF4" s="6" t="s">
        <v>124</v>
      </c>
      <c r="AG4" s="6"/>
      <c r="AH4" s="6"/>
      <c r="AI4" s="6"/>
      <c r="AJ4" s="6"/>
      <c r="AK4" s="6"/>
      <c r="AL4" s="6"/>
      <c r="AN4" s="6"/>
      <c r="AO4" s="6"/>
      <c r="AP4" s="6"/>
      <c r="AQ4" s="6"/>
      <c r="AR4" s="6"/>
      <c r="AS4" s="6"/>
      <c r="AT4" s="6" t="s">
        <v>421</v>
      </c>
      <c r="AU4" s="6"/>
      <c r="AV4" s="6"/>
      <c r="AW4" s="6"/>
      <c r="AX4" s="6"/>
      <c r="AY4" s="6"/>
      <c r="AZ4" s="6"/>
      <c r="BB4" s="6"/>
      <c r="BC4" s="6"/>
    </row>
    <row r="5" spans="1:57">
      <c r="H5" s="6" t="s">
        <v>123</v>
      </c>
      <c r="J5" s="6" t="s">
        <v>121</v>
      </c>
      <c r="L5" s="6" t="s">
        <v>120</v>
      </c>
      <c r="N5" s="6" t="s">
        <v>119</v>
      </c>
      <c r="P5" s="6" t="s">
        <v>118</v>
      </c>
      <c r="R5" s="6" t="s">
        <v>117</v>
      </c>
      <c r="T5" s="6" t="s">
        <v>422</v>
      </c>
      <c r="V5" s="6" t="s">
        <v>2</v>
      </c>
      <c r="X5" s="6" t="s">
        <v>122</v>
      </c>
      <c r="Z5" s="6" t="s">
        <v>121</v>
      </c>
      <c r="AB5" s="6" t="s">
        <v>120</v>
      </c>
      <c r="AD5" s="6" t="s">
        <v>119</v>
      </c>
      <c r="AF5" s="6" t="s">
        <v>118</v>
      </c>
      <c r="AH5" s="6" t="s">
        <v>117</v>
      </c>
      <c r="AJ5" s="6" t="s">
        <v>422</v>
      </c>
      <c r="AL5" s="6" t="s">
        <v>2</v>
      </c>
      <c r="AN5" s="6" t="s">
        <v>121</v>
      </c>
      <c r="AP5" s="6" t="s">
        <v>120</v>
      </c>
      <c r="AR5" s="6" t="s">
        <v>119</v>
      </c>
      <c r="AT5" s="6" t="s">
        <v>118</v>
      </c>
      <c r="AV5" s="6" t="s">
        <v>117</v>
      </c>
      <c r="AX5" s="6" t="s">
        <v>422</v>
      </c>
      <c r="AZ5" s="6" t="s">
        <v>2</v>
      </c>
      <c r="BB5" s="6" t="s">
        <v>116</v>
      </c>
      <c r="BC5" s="6" t="s">
        <v>115</v>
      </c>
    </row>
    <row r="6" spans="1:57" ht="5.0999999999999996" customHeight="1"/>
    <row r="7" spans="1:57">
      <c r="B7" s="8" t="s">
        <v>114</v>
      </c>
      <c r="G7" s="1" t="s">
        <v>1</v>
      </c>
    </row>
    <row r="8" spans="1:57">
      <c r="C8" s="8" t="s">
        <v>113</v>
      </c>
      <c r="G8" s="1" t="s">
        <v>1</v>
      </c>
      <c r="AJ8" s="69"/>
    </row>
    <row r="9" spans="1:57">
      <c r="D9" s="8" t="s">
        <v>112</v>
      </c>
      <c r="G9" s="1" t="s">
        <v>1</v>
      </c>
    </row>
    <row r="10" spans="1:57">
      <c r="E10" s="8" t="s">
        <v>111</v>
      </c>
      <c r="G10" s="1" t="s">
        <v>1</v>
      </c>
      <c r="J10" s="17"/>
    </row>
    <row r="11" spans="1:57" ht="12.75">
      <c r="F11" s="4" t="s">
        <v>110</v>
      </c>
      <c r="G11" s="1" t="s">
        <v>1</v>
      </c>
      <c r="H11" s="2" t="s">
        <v>5</v>
      </c>
      <c r="J11" s="9"/>
      <c r="L11" s="9"/>
      <c r="N11" s="9"/>
      <c r="P11" s="9"/>
      <c r="R11" s="9"/>
      <c r="T11" s="9"/>
      <c r="V11" s="9"/>
      <c r="X11" s="3" t="s">
        <v>0</v>
      </c>
      <c r="Z11" s="10">
        <v>0</v>
      </c>
      <c r="AB11" s="10">
        <f>(L11*2%)+L11</f>
        <v>0</v>
      </c>
      <c r="AD11" s="10">
        <v>10</v>
      </c>
      <c r="AF11" s="10">
        <v>10</v>
      </c>
      <c r="AH11" s="10">
        <v>10</v>
      </c>
      <c r="AJ11" s="10">
        <v>0</v>
      </c>
      <c r="AL11" s="69">
        <f>SUM(AD11:AJ11)</f>
        <v>30</v>
      </c>
      <c r="AN11" s="10">
        <f>Z11</f>
        <v>0</v>
      </c>
      <c r="AP11" s="10">
        <f>(AB11*2%)+AB11</f>
        <v>0</v>
      </c>
      <c r="AR11" s="10">
        <f>(AD11*5%)+AD11</f>
        <v>10.5</v>
      </c>
      <c r="AT11" s="10">
        <f>(AF11*7%)+AF11</f>
        <v>10.7</v>
      </c>
      <c r="AV11" s="10">
        <f>(AH11*11%)+AH11</f>
        <v>11.1</v>
      </c>
      <c r="AX11" s="10">
        <f>(AJ11*18%)+AJ11</f>
        <v>0</v>
      </c>
      <c r="AZ11" s="10">
        <f>SUM(AN11:AX11)</f>
        <v>32.299999999999997</v>
      </c>
      <c r="BB11" s="2" t="s">
        <v>4</v>
      </c>
      <c r="BC11" s="2" t="s">
        <v>14</v>
      </c>
      <c r="BD11" s="2"/>
      <c r="BE11" s="63"/>
    </row>
    <row r="12" spans="1:57">
      <c r="F12" s="4" t="s">
        <v>109</v>
      </c>
      <c r="G12" s="1" t="s">
        <v>1</v>
      </c>
      <c r="H12" s="2" t="s">
        <v>5</v>
      </c>
      <c r="J12" s="9"/>
      <c r="L12" s="9"/>
      <c r="N12" s="9"/>
      <c r="P12" s="9"/>
      <c r="R12" s="9"/>
      <c r="T12" s="9"/>
      <c r="V12" s="9"/>
      <c r="X12" s="3" t="s">
        <v>0</v>
      </c>
      <c r="Z12" s="11">
        <v>0</v>
      </c>
      <c r="AB12" s="11">
        <v>0</v>
      </c>
      <c r="AD12" s="11">
        <v>30</v>
      </c>
      <c r="AF12" s="11">
        <v>30</v>
      </c>
      <c r="AH12" s="11">
        <v>0</v>
      </c>
      <c r="AJ12" s="11">
        <v>0</v>
      </c>
      <c r="AK12" s="32"/>
      <c r="AL12" s="73">
        <f>SUM(AD12:AJ12)</f>
        <v>60</v>
      </c>
      <c r="AN12" s="11">
        <f t="shared" ref="AN12:AN75" si="0">Z12</f>
        <v>0</v>
      </c>
      <c r="AO12" s="32"/>
      <c r="AP12" s="11">
        <f t="shared" ref="AP12:AP75" si="1">(AB12*2%)+AB12</f>
        <v>0</v>
      </c>
      <c r="AQ12" s="32"/>
      <c r="AR12" s="11">
        <f t="shared" ref="AR12:AR75" si="2">(AD12*5%)+AD12</f>
        <v>31.5</v>
      </c>
      <c r="AS12" s="32"/>
      <c r="AT12" s="11">
        <f t="shared" ref="AT12:AT75" si="3">(AF12*7%)+AF12</f>
        <v>32.1</v>
      </c>
      <c r="AU12" s="32"/>
      <c r="AV12" s="11">
        <f t="shared" ref="AV12:AV75" si="4">(AH12*11%)+AH12</f>
        <v>0</v>
      </c>
      <c r="AW12" s="32"/>
      <c r="AX12" s="11">
        <f t="shared" ref="AX12:AX75" si="5">(AJ12*18%)+AJ12</f>
        <v>0</v>
      </c>
      <c r="AY12" s="32"/>
      <c r="AZ12" s="11">
        <f t="shared" ref="AZ12:AZ75" si="6">SUM(AN12:AX12)</f>
        <v>63.6</v>
      </c>
      <c r="BB12" s="2" t="s">
        <v>4</v>
      </c>
      <c r="BC12" s="2" t="s">
        <v>14</v>
      </c>
      <c r="BD12" s="2"/>
      <c r="BE12" s="64"/>
    </row>
    <row r="13" spans="1:57" s="8" customFormat="1">
      <c r="A13" s="7"/>
      <c r="B13" s="7"/>
      <c r="C13" s="7"/>
      <c r="D13" s="7"/>
      <c r="E13" s="8" t="s">
        <v>108</v>
      </c>
      <c r="F13" s="7"/>
      <c r="G13" s="7" t="s">
        <v>1</v>
      </c>
      <c r="H13" s="5" t="s">
        <v>0</v>
      </c>
      <c r="I13" s="7"/>
      <c r="J13" s="65"/>
      <c r="K13" s="7"/>
      <c r="L13" s="65"/>
      <c r="M13" s="7"/>
      <c r="N13" s="65"/>
      <c r="O13" s="7"/>
      <c r="P13" s="65"/>
      <c r="Q13" s="7"/>
      <c r="R13" s="65"/>
      <c r="S13" s="7"/>
      <c r="T13" s="65"/>
      <c r="U13" s="7"/>
      <c r="V13" s="65"/>
      <c r="W13" s="7"/>
      <c r="X13" s="16" t="s">
        <v>0</v>
      </c>
      <c r="Y13" s="7"/>
      <c r="Z13" s="58">
        <v>0</v>
      </c>
      <c r="AA13" s="7"/>
      <c r="AB13" s="58">
        <v>0</v>
      </c>
      <c r="AC13" s="7"/>
      <c r="AD13" s="58">
        <f>SUM(AD11+AD12)</f>
        <v>40</v>
      </c>
      <c r="AE13" s="7"/>
      <c r="AF13" s="58">
        <f>SUM(AF11+AF12)</f>
        <v>40</v>
      </c>
      <c r="AG13" s="7"/>
      <c r="AH13" s="58">
        <f>SUM(AH11+AH12)</f>
        <v>10</v>
      </c>
      <c r="AI13" s="7"/>
      <c r="AJ13" s="58">
        <f>SUM(AJ11+AJ12)</f>
        <v>0</v>
      </c>
      <c r="AK13" s="7"/>
      <c r="AL13" s="70">
        <f>SUM(AD13:AJ13)</f>
        <v>90</v>
      </c>
      <c r="AM13" s="7"/>
      <c r="AN13" s="58">
        <f t="shared" si="0"/>
        <v>0</v>
      </c>
      <c r="AO13" s="7"/>
      <c r="AP13" s="58">
        <f t="shared" si="1"/>
        <v>0</v>
      </c>
      <c r="AQ13" s="7"/>
      <c r="AR13" s="58">
        <f t="shared" si="2"/>
        <v>42</v>
      </c>
      <c r="AS13" s="7"/>
      <c r="AT13" s="58">
        <f t="shared" si="3"/>
        <v>42.8</v>
      </c>
      <c r="AU13" s="7"/>
      <c r="AV13" s="58">
        <f t="shared" si="4"/>
        <v>11.1</v>
      </c>
      <c r="AW13" s="7"/>
      <c r="AX13" s="58">
        <f t="shared" si="5"/>
        <v>0</v>
      </c>
      <c r="AY13" s="7"/>
      <c r="AZ13" s="58">
        <f t="shared" si="6"/>
        <v>95.899999999999991</v>
      </c>
      <c r="BA13" s="7"/>
      <c r="BB13" s="5" t="s">
        <v>0</v>
      </c>
      <c r="BC13" s="5" t="s">
        <v>0</v>
      </c>
      <c r="BD13" s="5"/>
      <c r="BE13" s="72"/>
    </row>
    <row r="14" spans="1:57">
      <c r="E14" s="8" t="s">
        <v>107</v>
      </c>
      <c r="G14" s="1" t="s">
        <v>1</v>
      </c>
      <c r="AN14" s="10">
        <f t="shared" si="0"/>
        <v>0</v>
      </c>
      <c r="AP14" s="10">
        <f t="shared" si="1"/>
        <v>0</v>
      </c>
      <c r="AR14" s="10">
        <f t="shared" si="2"/>
        <v>0</v>
      </c>
      <c r="AT14" s="10">
        <f t="shared" si="3"/>
        <v>0</v>
      </c>
      <c r="AV14" s="10">
        <f t="shared" si="4"/>
        <v>0</v>
      </c>
      <c r="AX14" s="10">
        <f t="shared" si="5"/>
        <v>0</v>
      </c>
      <c r="AZ14" s="10">
        <f t="shared" si="6"/>
        <v>0</v>
      </c>
      <c r="BD14" s="2"/>
      <c r="BE14" s="64"/>
    </row>
    <row r="15" spans="1:57" ht="12.75">
      <c r="F15" s="4" t="s">
        <v>106</v>
      </c>
      <c r="G15" s="1" t="s">
        <v>1</v>
      </c>
      <c r="H15" s="2" t="s">
        <v>5</v>
      </c>
      <c r="J15" s="12">
        <v>0</v>
      </c>
      <c r="L15" s="12">
        <v>0</v>
      </c>
      <c r="N15" s="12">
        <v>10</v>
      </c>
      <c r="P15" s="12">
        <v>10</v>
      </c>
      <c r="R15" s="12">
        <v>10</v>
      </c>
      <c r="T15" s="12">
        <v>10</v>
      </c>
      <c r="V15" s="12">
        <v>40</v>
      </c>
      <c r="X15" s="3" t="s">
        <v>49</v>
      </c>
      <c r="Z15" s="11">
        <v>0</v>
      </c>
      <c r="AB15" s="11">
        <v>0</v>
      </c>
      <c r="AD15" s="11">
        <v>5</v>
      </c>
      <c r="AF15" s="11">
        <v>5</v>
      </c>
      <c r="AH15" s="11">
        <v>5</v>
      </c>
      <c r="AJ15" s="11">
        <v>5</v>
      </c>
      <c r="AK15" s="32"/>
      <c r="AL15" s="73">
        <f>SUM(AD15:AJ15)</f>
        <v>20</v>
      </c>
      <c r="AN15" s="11">
        <f t="shared" si="0"/>
        <v>0</v>
      </c>
      <c r="AO15" s="32"/>
      <c r="AP15" s="11">
        <f t="shared" si="1"/>
        <v>0</v>
      </c>
      <c r="AQ15" s="32"/>
      <c r="AR15" s="11">
        <f t="shared" si="2"/>
        <v>5.25</v>
      </c>
      <c r="AS15" s="32"/>
      <c r="AT15" s="11">
        <f t="shared" si="3"/>
        <v>5.35</v>
      </c>
      <c r="AU15" s="32"/>
      <c r="AV15" s="11">
        <f t="shared" si="4"/>
        <v>5.55</v>
      </c>
      <c r="AW15" s="32"/>
      <c r="AX15" s="11">
        <f t="shared" si="5"/>
        <v>5.9</v>
      </c>
      <c r="AY15" s="32"/>
      <c r="AZ15" s="11">
        <f t="shared" si="6"/>
        <v>22.049999999999997</v>
      </c>
      <c r="BB15" s="2" t="s">
        <v>4</v>
      </c>
      <c r="BC15" s="2" t="s">
        <v>14</v>
      </c>
      <c r="BD15" s="2"/>
      <c r="BE15" s="63"/>
    </row>
    <row r="16" spans="1:57" s="8" customFormat="1" ht="12.75">
      <c r="A16" s="7"/>
      <c r="B16" s="7"/>
      <c r="C16" s="7"/>
      <c r="D16" s="8" t="s">
        <v>105</v>
      </c>
      <c r="E16" s="7"/>
      <c r="F16" s="7"/>
      <c r="G16" s="7" t="s">
        <v>1</v>
      </c>
      <c r="H16" s="5" t="s">
        <v>0</v>
      </c>
      <c r="I16" s="7"/>
      <c r="J16" s="65"/>
      <c r="K16" s="7"/>
      <c r="L16" s="65"/>
      <c r="M16" s="7"/>
      <c r="N16" s="65"/>
      <c r="O16" s="7"/>
      <c r="P16" s="65"/>
      <c r="Q16" s="7"/>
      <c r="R16" s="65"/>
      <c r="S16" s="7"/>
      <c r="T16" s="65"/>
      <c r="U16" s="7"/>
      <c r="V16" s="65"/>
      <c r="W16" s="7"/>
      <c r="X16" s="16" t="s">
        <v>0</v>
      </c>
      <c r="Y16" s="7"/>
      <c r="Z16" s="58">
        <v>0</v>
      </c>
      <c r="AA16" s="7"/>
      <c r="AB16" s="58">
        <v>0</v>
      </c>
      <c r="AC16" s="7"/>
      <c r="AD16" s="58">
        <v>45</v>
      </c>
      <c r="AE16" s="7"/>
      <c r="AF16" s="58">
        <v>45</v>
      </c>
      <c r="AG16" s="7"/>
      <c r="AH16" s="58">
        <v>15</v>
      </c>
      <c r="AI16" s="7"/>
      <c r="AJ16" s="58">
        <v>5</v>
      </c>
      <c r="AK16" s="7"/>
      <c r="AL16" s="70">
        <f>SUM(AL13+AL15)</f>
        <v>110</v>
      </c>
      <c r="AM16" s="7"/>
      <c r="AN16" s="58">
        <f t="shared" si="0"/>
        <v>0</v>
      </c>
      <c r="AO16" s="7"/>
      <c r="AP16" s="58">
        <f t="shared" si="1"/>
        <v>0</v>
      </c>
      <c r="AQ16" s="7"/>
      <c r="AR16" s="58">
        <f t="shared" si="2"/>
        <v>47.25</v>
      </c>
      <c r="AS16" s="7"/>
      <c r="AT16" s="58">
        <f t="shared" si="3"/>
        <v>48.15</v>
      </c>
      <c r="AU16" s="7"/>
      <c r="AV16" s="58">
        <f t="shared" si="4"/>
        <v>16.649999999999999</v>
      </c>
      <c r="AW16" s="7"/>
      <c r="AX16" s="58">
        <f t="shared" si="5"/>
        <v>5.9</v>
      </c>
      <c r="AY16" s="7"/>
      <c r="AZ16" s="58">
        <f>SUM(AN16:AX16)</f>
        <v>117.95000000000002</v>
      </c>
      <c r="BA16" s="7"/>
      <c r="BB16" s="5" t="s">
        <v>0</v>
      </c>
      <c r="BC16" s="5" t="s">
        <v>0</v>
      </c>
      <c r="BD16" s="5"/>
      <c r="BE16" s="71"/>
    </row>
    <row r="17" spans="1:57" ht="12.75">
      <c r="A17" s="4"/>
      <c r="B17" s="4"/>
      <c r="C17" s="4"/>
      <c r="D17" s="8" t="s">
        <v>104</v>
      </c>
      <c r="G17" s="1" t="s">
        <v>1</v>
      </c>
      <c r="AN17" s="10">
        <f t="shared" si="0"/>
        <v>0</v>
      </c>
      <c r="AP17" s="10">
        <f t="shared" si="1"/>
        <v>0</v>
      </c>
      <c r="AR17" s="10">
        <f t="shared" si="2"/>
        <v>0</v>
      </c>
      <c r="AT17" s="10">
        <f t="shared" si="3"/>
        <v>0</v>
      </c>
      <c r="AV17" s="10">
        <f t="shared" si="4"/>
        <v>0</v>
      </c>
      <c r="AX17" s="10">
        <f t="shared" si="5"/>
        <v>0</v>
      </c>
      <c r="AZ17" s="10">
        <f t="shared" si="6"/>
        <v>0</v>
      </c>
      <c r="BD17" s="2"/>
      <c r="BE17" s="63"/>
    </row>
    <row r="18" spans="1:57">
      <c r="A18" s="4"/>
      <c r="B18" s="4"/>
      <c r="C18" s="4"/>
      <c r="E18" s="8" t="s">
        <v>103</v>
      </c>
      <c r="G18" s="1" t="s">
        <v>1</v>
      </c>
      <c r="AN18" s="10">
        <f t="shared" si="0"/>
        <v>0</v>
      </c>
      <c r="AP18" s="10">
        <f t="shared" si="1"/>
        <v>0</v>
      </c>
      <c r="AR18" s="10">
        <f t="shared" si="2"/>
        <v>0</v>
      </c>
      <c r="AT18" s="10">
        <f t="shared" si="3"/>
        <v>0</v>
      </c>
      <c r="AV18" s="10">
        <f t="shared" si="4"/>
        <v>0</v>
      </c>
      <c r="AX18" s="10">
        <f t="shared" si="5"/>
        <v>0</v>
      </c>
      <c r="AZ18" s="10">
        <f t="shared" si="6"/>
        <v>0</v>
      </c>
      <c r="BE18" s="64"/>
    </row>
    <row r="19" spans="1:57">
      <c r="A19" s="4"/>
      <c r="B19" s="4"/>
      <c r="C19" s="4"/>
      <c r="F19" s="4" t="s">
        <v>102</v>
      </c>
      <c r="G19" s="1" t="s">
        <v>1</v>
      </c>
      <c r="H19" s="2" t="s">
        <v>5</v>
      </c>
      <c r="J19" s="9"/>
      <c r="L19" s="9"/>
      <c r="N19" s="9"/>
      <c r="P19" s="9"/>
      <c r="R19" s="9"/>
      <c r="T19" s="9"/>
      <c r="V19" s="9"/>
      <c r="X19" s="3" t="s">
        <v>0</v>
      </c>
      <c r="Z19" s="10">
        <v>0</v>
      </c>
      <c r="AB19" s="10">
        <v>0</v>
      </c>
      <c r="AD19" s="10">
        <v>10</v>
      </c>
      <c r="AF19" s="10">
        <v>10</v>
      </c>
      <c r="AH19" s="10">
        <v>12</v>
      </c>
      <c r="AJ19" s="10">
        <v>0</v>
      </c>
      <c r="AL19" s="69">
        <f>SUM(AD19:AJ19)</f>
        <v>32</v>
      </c>
      <c r="AN19" s="10">
        <f t="shared" si="0"/>
        <v>0</v>
      </c>
      <c r="AP19" s="10">
        <f t="shared" si="1"/>
        <v>0</v>
      </c>
      <c r="AR19" s="10">
        <f t="shared" si="2"/>
        <v>10.5</v>
      </c>
      <c r="AT19" s="10">
        <f t="shared" si="3"/>
        <v>10.7</v>
      </c>
      <c r="AV19" s="10">
        <f t="shared" si="4"/>
        <v>13.32</v>
      </c>
      <c r="AX19" s="10">
        <f t="shared" si="5"/>
        <v>0</v>
      </c>
      <c r="AZ19" s="10">
        <f t="shared" si="6"/>
        <v>34.519999999999996</v>
      </c>
      <c r="BB19" s="2" t="s">
        <v>4</v>
      </c>
      <c r="BC19" s="2" t="s">
        <v>14</v>
      </c>
    </row>
    <row r="20" spans="1:57">
      <c r="A20" s="4"/>
      <c r="B20" s="4"/>
      <c r="C20" s="4"/>
      <c r="F20" s="4" t="s">
        <v>101</v>
      </c>
      <c r="G20" s="1" t="s">
        <v>1</v>
      </c>
      <c r="H20" s="2" t="s">
        <v>5</v>
      </c>
      <c r="J20" s="9"/>
      <c r="L20" s="9"/>
      <c r="N20" s="9"/>
      <c r="P20" s="9"/>
      <c r="R20" s="9"/>
      <c r="T20" s="9"/>
      <c r="V20" s="9"/>
      <c r="X20" s="3" t="s">
        <v>0</v>
      </c>
      <c r="Z20" s="10">
        <v>0</v>
      </c>
      <c r="AB20" s="10">
        <v>0</v>
      </c>
      <c r="AD20" s="10">
        <v>2</v>
      </c>
      <c r="AF20" s="10">
        <v>4</v>
      </c>
      <c r="AH20" s="10">
        <v>0</v>
      </c>
      <c r="AJ20" s="10">
        <v>0</v>
      </c>
      <c r="AL20" s="69">
        <f>SUM(AD20:AJ20)</f>
        <v>6</v>
      </c>
      <c r="AN20" s="10">
        <f t="shared" si="0"/>
        <v>0</v>
      </c>
      <c r="AP20" s="10">
        <f t="shared" si="1"/>
        <v>0</v>
      </c>
      <c r="AR20" s="10">
        <f t="shared" si="2"/>
        <v>2.1</v>
      </c>
      <c r="AT20" s="10">
        <f t="shared" si="3"/>
        <v>4.28</v>
      </c>
      <c r="AV20" s="10">
        <f t="shared" si="4"/>
        <v>0</v>
      </c>
      <c r="AX20" s="10">
        <f t="shared" si="5"/>
        <v>0</v>
      </c>
      <c r="AZ20" s="10">
        <f t="shared" si="6"/>
        <v>6.3800000000000008</v>
      </c>
      <c r="BB20" s="2" t="s">
        <v>4</v>
      </c>
      <c r="BC20" s="2" t="s">
        <v>14</v>
      </c>
    </row>
    <row r="21" spans="1:57">
      <c r="A21" s="4"/>
      <c r="B21" s="4"/>
      <c r="C21" s="4"/>
      <c r="F21" s="4" t="s">
        <v>100</v>
      </c>
      <c r="G21" s="1" t="s">
        <v>1</v>
      </c>
      <c r="H21" s="2" t="s">
        <v>5</v>
      </c>
      <c r="J21" s="9"/>
      <c r="L21" s="9"/>
      <c r="N21" s="9"/>
      <c r="P21" s="9"/>
      <c r="R21" s="9"/>
      <c r="T21" s="9"/>
      <c r="V21" s="9"/>
      <c r="X21" s="3" t="s">
        <v>0</v>
      </c>
      <c r="Z21" s="11">
        <v>0</v>
      </c>
      <c r="AB21" s="11">
        <v>0</v>
      </c>
      <c r="AD21" s="11">
        <v>0</v>
      </c>
      <c r="AF21" s="11">
        <v>0</v>
      </c>
      <c r="AH21" s="11">
        <v>20</v>
      </c>
      <c r="AJ21" s="11">
        <v>0</v>
      </c>
      <c r="AK21" s="32"/>
      <c r="AL21" s="73">
        <f>SUM(AD21:AJ21)</f>
        <v>20</v>
      </c>
      <c r="AN21" s="11">
        <f t="shared" si="0"/>
        <v>0</v>
      </c>
      <c r="AO21" s="32"/>
      <c r="AP21" s="11">
        <f t="shared" si="1"/>
        <v>0</v>
      </c>
      <c r="AQ21" s="32"/>
      <c r="AR21" s="11">
        <f t="shared" si="2"/>
        <v>0</v>
      </c>
      <c r="AS21" s="32"/>
      <c r="AT21" s="11">
        <f t="shared" si="3"/>
        <v>0</v>
      </c>
      <c r="AU21" s="32"/>
      <c r="AV21" s="11">
        <f t="shared" si="4"/>
        <v>22.2</v>
      </c>
      <c r="AW21" s="32"/>
      <c r="AX21" s="11">
        <f t="shared" si="5"/>
        <v>0</v>
      </c>
      <c r="AY21" s="32"/>
      <c r="AZ21" s="11">
        <f t="shared" si="6"/>
        <v>22.2</v>
      </c>
      <c r="BB21" s="2" t="s">
        <v>4</v>
      </c>
      <c r="BC21" s="2" t="s">
        <v>14</v>
      </c>
    </row>
    <row r="22" spans="1:57" s="8" customFormat="1">
      <c r="D22" s="7"/>
      <c r="E22" s="8" t="s">
        <v>99</v>
      </c>
      <c r="F22" s="7"/>
      <c r="G22" s="7" t="s">
        <v>1</v>
      </c>
      <c r="H22" s="5" t="s">
        <v>0</v>
      </c>
      <c r="I22" s="7"/>
      <c r="J22" s="65"/>
      <c r="K22" s="7"/>
      <c r="L22" s="65"/>
      <c r="M22" s="7"/>
      <c r="N22" s="65"/>
      <c r="O22" s="7"/>
      <c r="P22" s="65"/>
      <c r="Q22" s="7"/>
      <c r="R22" s="65"/>
      <c r="S22" s="7"/>
      <c r="T22" s="65"/>
      <c r="U22" s="7"/>
      <c r="V22" s="65"/>
      <c r="W22" s="7"/>
      <c r="X22" s="16" t="s">
        <v>0</v>
      </c>
      <c r="Y22" s="7"/>
      <c r="Z22" s="58">
        <v>0</v>
      </c>
      <c r="AA22" s="7"/>
      <c r="AB22" s="58">
        <v>0</v>
      </c>
      <c r="AC22" s="7"/>
      <c r="AD22" s="58">
        <v>12</v>
      </c>
      <c r="AE22" s="7"/>
      <c r="AF22" s="58">
        <v>14</v>
      </c>
      <c r="AG22" s="7"/>
      <c r="AH22" s="58">
        <v>32</v>
      </c>
      <c r="AI22" s="7"/>
      <c r="AJ22" s="58">
        <v>0</v>
      </c>
      <c r="AK22" s="7"/>
      <c r="AL22" s="70">
        <f>SUM(AL19+AL20+AL21)</f>
        <v>58</v>
      </c>
      <c r="AM22" s="7"/>
      <c r="AN22" s="58">
        <f t="shared" si="0"/>
        <v>0</v>
      </c>
      <c r="AO22" s="7"/>
      <c r="AP22" s="58">
        <f t="shared" si="1"/>
        <v>0</v>
      </c>
      <c r="AQ22" s="7"/>
      <c r="AR22" s="58">
        <f t="shared" si="2"/>
        <v>12.6</v>
      </c>
      <c r="AS22" s="7"/>
      <c r="AT22" s="58">
        <f t="shared" si="3"/>
        <v>14.98</v>
      </c>
      <c r="AU22" s="7"/>
      <c r="AV22" s="58">
        <f t="shared" si="4"/>
        <v>35.520000000000003</v>
      </c>
      <c r="AW22" s="7"/>
      <c r="AX22" s="58">
        <f t="shared" si="5"/>
        <v>0</v>
      </c>
      <c r="AY22" s="7"/>
      <c r="AZ22" s="58">
        <f t="shared" si="6"/>
        <v>63.1</v>
      </c>
      <c r="BA22" s="7"/>
      <c r="BB22" s="5" t="s">
        <v>0</v>
      </c>
      <c r="BC22" s="5" t="s">
        <v>0</v>
      </c>
    </row>
    <row r="23" spans="1:57">
      <c r="A23" s="4"/>
      <c r="B23" s="4"/>
      <c r="C23" s="4"/>
      <c r="E23" s="8" t="s">
        <v>98</v>
      </c>
      <c r="G23" s="1" t="s">
        <v>1</v>
      </c>
      <c r="AN23" s="10">
        <f t="shared" si="0"/>
        <v>0</v>
      </c>
      <c r="AP23" s="10">
        <f t="shared" si="1"/>
        <v>0</v>
      </c>
      <c r="AR23" s="10">
        <f t="shared" si="2"/>
        <v>0</v>
      </c>
      <c r="AT23" s="10">
        <f t="shared" si="3"/>
        <v>0</v>
      </c>
      <c r="AV23" s="10">
        <f t="shared" si="4"/>
        <v>0</v>
      </c>
      <c r="AX23" s="10">
        <f t="shared" si="5"/>
        <v>0</v>
      </c>
      <c r="AZ23" s="10">
        <f t="shared" si="6"/>
        <v>0</v>
      </c>
    </row>
    <row r="24" spans="1:57">
      <c r="A24" s="4"/>
      <c r="B24" s="4"/>
      <c r="C24" s="4"/>
      <c r="F24" s="4" t="s">
        <v>97</v>
      </c>
      <c r="G24" s="1" t="s">
        <v>1</v>
      </c>
      <c r="H24" s="2" t="s">
        <v>96</v>
      </c>
      <c r="J24" s="12">
        <v>0</v>
      </c>
      <c r="L24" s="12">
        <v>0</v>
      </c>
      <c r="N24" s="12">
        <v>400</v>
      </c>
      <c r="P24" s="12">
        <v>400</v>
      </c>
      <c r="R24" s="12">
        <v>400</v>
      </c>
      <c r="T24" s="12">
        <v>0</v>
      </c>
      <c r="V24" s="12">
        <v>1200</v>
      </c>
      <c r="X24" s="3" t="s">
        <v>95</v>
      </c>
      <c r="Z24" s="10">
        <v>0</v>
      </c>
      <c r="AB24" s="10">
        <v>0</v>
      </c>
      <c r="AD24" s="10">
        <v>2</v>
      </c>
      <c r="AF24" s="10">
        <v>2</v>
      </c>
      <c r="AH24" s="10">
        <v>2</v>
      </c>
      <c r="AJ24" s="10">
        <v>0</v>
      </c>
      <c r="AL24" s="69">
        <f t="shared" ref="AL24:AL29" si="7">SUM(AD24:AJ24)</f>
        <v>6</v>
      </c>
      <c r="AN24" s="10">
        <f t="shared" si="0"/>
        <v>0</v>
      </c>
      <c r="AP24" s="10">
        <f t="shared" si="1"/>
        <v>0</v>
      </c>
      <c r="AR24" s="10">
        <f t="shared" si="2"/>
        <v>2.1</v>
      </c>
      <c r="AT24" s="10">
        <f t="shared" si="3"/>
        <v>2.14</v>
      </c>
      <c r="AV24" s="10">
        <f t="shared" si="4"/>
        <v>2.2200000000000002</v>
      </c>
      <c r="AX24" s="10">
        <f t="shared" si="5"/>
        <v>0</v>
      </c>
      <c r="AZ24" s="10">
        <f t="shared" si="6"/>
        <v>6.4600000000000009</v>
      </c>
      <c r="BB24" s="2" t="s">
        <v>4</v>
      </c>
      <c r="BC24" s="2" t="s">
        <v>3</v>
      </c>
    </row>
    <row r="25" spans="1:57">
      <c r="A25" s="4"/>
      <c r="B25" s="4"/>
      <c r="C25" s="4"/>
      <c r="F25" s="4" t="s">
        <v>94</v>
      </c>
      <c r="G25" s="1" t="s">
        <v>1</v>
      </c>
      <c r="H25" s="2" t="s">
        <v>37</v>
      </c>
      <c r="J25" s="12">
        <v>0</v>
      </c>
      <c r="L25" s="12">
        <v>0</v>
      </c>
      <c r="N25" s="12">
        <v>2000</v>
      </c>
      <c r="P25" s="12">
        <v>2000</v>
      </c>
      <c r="R25" s="12">
        <v>2000</v>
      </c>
      <c r="T25" s="12">
        <v>2000</v>
      </c>
      <c r="V25" s="12">
        <v>8000</v>
      </c>
      <c r="X25" s="3" t="s">
        <v>58</v>
      </c>
      <c r="Z25" s="11">
        <v>0</v>
      </c>
      <c r="AB25" s="11">
        <v>0</v>
      </c>
      <c r="AD25" s="11">
        <v>20</v>
      </c>
      <c r="AF25" s="11">
        <v>20</v>
      </c>
      <c r="AH25" s="11">
        <v>20</v>
      </c>
      <c r="AJ25" s="11">
        <v>20</v>
      </c>
      <c r="AK25" s="32"/>
      <c r="AL25" s="73">
        <f t="shared" si="7"/>
        <v>80</v>
      </c>
      <c r="AN25" s="11">
        <f t="shared" si="0"/>
        <v>0</v>
      </c>
      <c r="AO25" s="32"/>
      <c r="AP25" s="11">
        <f t="shared" si="1"/>
        <v>0</v>
      </c>
      <c r="AQ25" s="32"/>
      <c r="AR25" s="11">
        <f t="shared" si="2"/>
        <v>21</v>
      </c>
      <c r="AS25" s="32"/>
      <c r="AT25" s="11">
        <f t="shared" si="3"/>
        <v>21.4</v>
      </c>
      <c r="AU25" s="32"/>
      <c r="AV25" s="11">
        <f t="shared" si="4"/>
        <v>22.2</v>
      </c>
      <c r="AW25" s="32"/>
      <c r="AX25" s="11">
        <f t="shared" si="5"/>
        <v>23.6</v>
      </c>
      <c r="AY25" s="32"/>
      <c r="AZ25" s="11">
        <f t="shared" si="6"/>
        <v>88.199999999999989</v>
      </c>
      <c r="BB25" s="2" t="s">
        <v>4</v>
      </c>
      <c r="BC25" s="2" t="s">
        <v>3</v>
      </c>
    </row>
    <row r="26" spans="1:57" s="8" customFormat="1">
      <c r="D26" s="7"/>
      <c r="E26" s="8" t="s">
        <v>93</v>
      </c>
      <c r="F26" s="7"/>
      <c r="G26" s="7" t="s">
        <v>1</v>
      </c>
      <c r="H26" s="5" t="s">
        <v>0</v>
      </c>
      <c r="I26" s="7"/>
      <c r="J26" s="65"/>
      <c r="K26" s="7"/>
      <c r="L26" s="65"/>
      <c r="M26" s="7"/>
      <c r="N26" s="65"/>
      <c r="O26" s="7"/>
      <c r="P26" s="65"/>
      <c r="Q26" s="7"/>
      <c r="R26" s="65"/>
      <c r="S26" s="7"/>
      <c r="T26" s="65"/>
      <c r="U26" s="7"/>
      <c r="V26" s="65"/>
      <c r="W26" s="7"/>
      <c r="X26" s="16" t="s">
        <v>0</v>
      </c>
      <c r="Y26" s="7"/>
      <c r="Z26" s="58">
        <v>0</v>
      </c>
      <c r="AA26" s="7"/>
      <c r="AB26" s="58">
        <v>0</v>
      </c>
      <c r="AC26" s="7"/>
      <c r="AD26" s="58">
        <f t="shared" ref="AD26:AJ26" si="8">SUM(AD24+AD25)</f>
        <v>22</v>
      </c>
      <c r="AE26" s="58">
        <f t="shared" si="8"/>
        <v>0</v>
      </c>
      <c r="AF26" s="58">
        <f t="shared" si="8"/>
        <v>22</v>
      </c>
      <c r="AG26" s="58">
        <f t="shared" si="8"/>
        <v>0</v>
      </c>
      <c r="AH26" s="58">
        <f t="shared" si="8"/>
        <v>22</v>
      </c>
      <c r="AI26" s="58">
        <f t="shared" si="8"/>
        <v>0</v>
      </c>
      <c r="AJ26" s="58">
        <f t="shared" si="8"/>
        <v>20</v>
      </c>
      <c r="AK26" s="7"/>
      <c r="AL26" s="70">
        <f t="shared" si="7"/>
        <v>86</v>
      </c>
      <c r="AM26" s="7"/>
      <c r="AN26" s="58">
        <f t="shared" si="0"/>
        <v>0</v>
      </c>
      <c r="AO26" s="7"/>
      <c r="AP26" s="58">
        <f t="shared" si="1"/>
        <v>0</v>
      </c>
      <c r="AQ26" s="7"/>
      <c r="AR26" s="58">
        <f t="shared" si="2"/>
        <v>23.1</v>
      </c>
      <c r="AS26" s="7"/>
      <c r="AT26" s="58">
        <f t="shared" si="3"/>
        <v>23.54</v>
      </c>
      <c r="AU26" s="7"/>
      <c r="AV26" s="58">
        <f t="shared" si="4"/>
        <v>24.42</v>
      </c>
      <c r="AW26" s="7"/>
      <c r="AX26" s="58">
        <f t="shared" si="5"/>
        <v>23.6</v>
      </c>
      <c r="AY26" s="7"/>
      <c r="AZ26" s="58">
        <f t="shared" si="6"/>
        <v>94.66</v>
      </c>
      <c r="BA26" s="7"/>
      <c r="BB26" s="5" t="s">
        <v>0</v>
      </c>
      <c r="BC26" s="5" t="s">
        <v>0</v>
      </c>
    </row>
    <row r="27" spans="1:57">
      <c r="A27" s="4"/>
      <c r="B27" s="4"/>
      <c r="C27" s="4"/>
      <c r="E27" s="4" t="s">
        <v>92</v>
      </c>
      <c r="G27" s="1" t="s">
        <v>1</v>
      </c>
      <c r="H27" s="2" t="s">
        <v>5</v>
      </c>
      <c r="J27" s="9"/>
      <c r="L27" s="9"/>
      <c r="N27" s="9"/>
      <c r="P27" s="9"/>
      <c r="R27" s="9"/>
      <c r="T27" s="9"/>
      <c r="V27" s="9"/>
      <c r="X27" s="3" t="s">
        <v>0</v>
      </c>
      <c r="Z27" s="10">
        <v>0</v>
      </c>
      <c r="AB27" s="10">
        <v>0</v>
      </c>
      <c r="AD27" s="10">
        <v>20</v>
      </c>
      <c r="AF27" s="10">
        <v>36</v>
      </c>
      <c r="AH27" s="10">
        <v>0</v>
      </c>
      <c r="AJ27" s="10">
        <v>0</v>
      </c>
      <c r="AL27" s="69">
        <f t="shared" si="7"/>
        <v>56</v>
      </c>
      <c r="AN27" s="10">
        <f t="shared" si="0"/>
        <v>0</v>
      </c>
      <c r="AP27" s="10">
        <f t="shared" si="1"/>
        <v>0</v>
      </c>
      <c r="AR27" s="10">
        <f t="shared" si="2"/>
        <v>21</v>
      </c>
      <c r="AT27" s="10">
        <f t="shared" si="3"/>
        <v>38.520000000000003</v>
      </c>
      <c r="AV27" s="10">
        <f t="shared" si="4"/>
        <v>0</v>
      </c>
      <c r="AX27" s="10">
        <f t="shared" si="5"/>
        <v>0</v>
      </c>
      <c r="AZ27" s="10">
        <f t="shared" si="6"/>
        <v>59.52</v>
      </c>
      <c r="BB27" s="2" t="s">
        <v>4</v>
      </c>
      <c r="BC27" s="2" t="s">
        <v>14</v>
      </c>
    </row>
    <row r="28" spans="1:57">
      <c r="A28" s="4"/>
      <c r="B28" s="4"/>
      <c r="C28" s="4"/>
      <c r="E28" s="4" t="s">
        <v>91</v>
      </c>
      <c r="G28" s="1" t="s">
        <v>1</v>
      </c>
      <c r="H28" s="2" t="s">
        <v>5</v>
      </c>
      <c r="J28" s="9"/>
      <c r="L28" s="9"/>
      <c r="N28" s="9"/>
      <c r="P28" s="9"/>
      <c r="R28" s="9"/>
      <c r="T28" s="9"/>
      <c r="V28" s="9"/>
      <c r="X28" s="3" t="s">
        <v>0</v>
      </c>
      <c r="Z28" s="10">
        <v>0</v>
      </c>
      <c r="AB28" s="10">
        <v>0</v>
      </c>
      <c r="AD28" s="10">
        <v>4</v>
      </c>
      <c r="AF28" s="10">
        <v>4</v>
      </c>
      <c r="AH28" s="10">
        <v>4</v>
      </c>
      <c r="AJ28" s="10">
        <v>4</v>
      </c>
      <c r="AL28" s="69">
        <f t="shared" si="7"/>
        <v>16</v>
      </c>
      <c r="AN28" s="10">
        <f t="shared" si="0"/>
        <v>0</v>
      </c>
      <c r="AP28" s="10">
        <f t="shared" si="1"/>
        <v>0</v>
      </c>
      <c r="AR28" s="10">
        <f t="shared" si="2"/>
        <v>4.2</v>
      </c>
      <c r="AT28" s="10">
        <f t="shared" si="3"/>
        <v>4.28</v>
      </c>
      <c r="AV28" s="10">
        <f t="shared" si="4"/>
        <v>4.4400000000000004</v>
      </c>
      <c r="AX28" s="10">
        <f t="shared" si="5"/>
        <v>4.72</v>
      </c>
      <c r="AZ28" s="10">
        <f t="shared" si="6"/>
        <v>17.64</v>
      </c>
      <c r="BB28" s="2" t="s">
        <v>4</v>
      </c>
      <c r="BC28" s="2" t="s">
        <v>14</v>
      </c>
    </row>
    <row r="29" spans="1:57">
      <c r="A29" s="4"/>
      <c r="B29" s="4"/>
      <c r="C29" s="4"/>
      <c r="E29" s="4" t="s">
        <v>90</v>
      </c>
      <c r="G29" s="1" t="s">
        <v>1</v>
      </c>
      <c r="H29" s="2" t="s">
        <v>5</v>
      </c>
      <c r="J29" s="9"/>
      <c r="L29" s="9"/>
      <c r="N29" s="9"/>
      <c r="P29" s="9"/>
      <c r="R29" s="9"/>
      <c r="T29" s="9"/>
      <c r="V29" s="9"/>
      <c r="X29" s="3" t="s">
        <v>0</v>
      </c>
      <c r="Z29" s="10">
        <v>0</v>
      </c>
      <c r="AB29" s="10">
        <v>0</v>
      </c>
      <c r="AD29" s="10">
        <v>55</v>
      </c>
      <c r="AF29" s="10">
        <v>62.5</v>
      </c>
      <c r="AH29" s="10">
        <v>64.5</v>
      </c>
      <c r="AJ29" s="10">
        <v>64.5</v>
      </c>
      <c r="AL29" s="69">
        <f t="shared" si="7"/>
        <v>246.5</v>
      </c>
      <c r="AN29" s="10">
        <f t="shared" si="0"/>
        <v>0</v>
      </c>
      <c r="AP29" s="10">
        <f t="shared" si="1"/>
        <v>0</v>
      </c>
      <c r="AR29" s="10">
        <f t="shared" si="2"/>
        <v>57.75</v>
      </c>
      <c r="AT29" s="10">
        <f t="shared" si="3"/>
        <v>66.875</v>
      </c>
      <c r="AV29" s="10">
        <f t="shared" si="4"/>
        <v>71.594999999999999</v>
      </c>
      <c r="AX29" s="10">
        <f t="shared" si="5"/>
        <v>76.11</v>
      </c>
      <c r="AZ29" s="10">
        <f t="shared" si="6"/>
        <v>272.33</v>
      </c>
      <c r="BB29" s="2" t="s">
        <v>4</v>
      </c>
      <c r="BC29" s="2" t="s">
        <v>14</v>
      </c>
    </row>
    <row r="30" spans="1:57">
      <c r="A30" s="4"/>
      <c r="B30" s="4"/>
      <c r="C30" s="4"/>
      <c r="E30" s="8" t="s">
        <v>89</v>
      </c>
      <c r="G30" s="1" t="s">
        <v>1</v>
      </c>
      <c r="AN30" s="10">
        <f t="shared" si="0"/>
        <v>0</v>
      </c>
      <c r="AP30" s="10">
        <f t="shared" si="1"/>
        <v>0</v>
      </c>
      <c r="AR30" s="10">
        <f t="shared" si="2"/>
        <v>0</v>
      </c>
      <c r="AT30" s="10">
        <f t="shared" si="3"/>
        <v>0</v>
      </c>
      <c r="AV30" s="10">
        <f t="shared" si="4"/>
        <v>0</v>
      </c>
      <c r="AX30" s="10">
        <f t="shared" si="5"/>
        <v>0</v>
      </c>
      <c r="AZ30" s="10">
        <f t="shared" si="6"/>
        <v>0</v>
      </c>
    </row>
    <row r="31" spans="1:57">
      <c r="A31" s="4"/>
      <c r="B31" s="4"/>
      <c r="C31" s="4"/>
      <c r="F31" s="4" t="s">
        <v>88</v>
      </c>
      <c r="G31" s="1" t="s">
        <v>1</v>
      </c>
      <c r="H31" s="2" t="s">
        <v>5</v>
      </c>
      <c r="J31" s="9"/>
      <c r="L31" s="9"/>
      <c r="N31" s="9"/>
      <c r="P31" s="9"/>
      <c r="R31" s="9"/>
      <c r="T31" s="9"/>
      <c r="V31" s="9"/>
      <c r="X31" s="3" t="s">
        <v>0</v>
      </c>
      <c r="Z31" s="10">
        <v>0</v>
      </c>
      <c r="AB31" s="10">
        <v>0</v>
      </c>
      <c r="AD31" s="10">
        <v>10</v>
      </c>
      <c r="AF31" s="10">
        <v>10</v>
      </c>
      <c r="AH31" s="10">
        <v>0</v>
      </c>
      <c r="AJ31" s="10">
        <v>0</v>
      </c>
      <c r="AL31" s="69">
        <f>SUM(AD31:AJ31)</f>
        <v>20</v>
      </c>
      <c r="AN31" s="10">
        <f t="shared" si="0"/>
        <v>0</v>
      </c>
      <c r="AP31" s="10">
        <f t="shared" si="1"/>
        <v>0</v>
      </c>
      <c r="AR31" s="10">
        <f t="shared" si="2"/>
        <v>10.5</v>
      </c>
      <c r="AT31" s="10">
        <f t="shared" si="3"/>
        <v>10.7</v>
      </c>
      <c r="AV31" s="10">
        <f t="shared" si="4"/>
        <v>0</v>
      </c>
      <c r="AX31" s="10">
        <f t="shared" si="5"/>
        <v>0</v>
      </c>
      <c r="AZ31" s="10">
        <f t="shared" si="6"/>
        <v>21.2</v>
      </c>
      <c r="BB31" s="2" t="s">
        <v>4</v>
      </c>
      <c r="BC31" s="2" t="s">
        <v>3</v>
      </c>
    </row>
    <row r="32" spans="1:57">
      <c r="A32" s="4"/>
      <c r="B32" s="4"/>
      <c r="C32" s="4"/>
      <c r="F32" s="4" t="s">
        <v>87</v>
      </c>
      <c r="G32" s="1" t="s">
        <v>1</v>
      </c>
      <c r="H32" s="2" t="s">
        <v>37</v>
      </c>
      <c r="J32" s="12">
        <v>0</v>
      </c>
      <c r="L32" s="12">
        <v>0</v>
      </c>
      <c r="N32" s="12">
        <v>4</v>
      </c>
      <c r="P32" s="12">
        <v>0</v>
      </c>
      <c r="R32" s="12">
        <v>0</v>
      </c>
      <c r="T32" s="12">
        <v>0</v>
      </c>
      <c r="V32" s="12">
        <v>4</v>
      </c>
      <c r="X32" s="3" t="s">
        <v>86</v>
      </c>
      <c r="Z32" s="11">
        <v>0</v>
      </c>
      <c r="AB32" s="11">
        <v>0</v>
      </c>
      <c r="AD32" s="11">
        <v>24</v>
      </c>
      <c r="AF32" s="11">
        <v>0</v>
      </c>
      <c r="AH32" s="11">
        <v>0</v>
      </c>
      <c r="AJ32" s="11">
        <v>0</v>
      </c>
      <c r="AK32" s="32"/>
      <c r="AL32" s="73">
        <f>SUM(AD32:AJ32)</f>
        <v>24</v>
      </c>
      <c r="AN32" s="11">
        <f t="shared" si="0"/>
        <v>0</v>
      </c>
      <c r="AO32" s="32"/>
      <c r="AP32" s="11">
        <f t="shared" si="1"/>
        <v>0</v>
      </c>
      <c r="AQ32" s="32"/>
      <c r="AR32" s="11">
        <f t="shared" si="2"/>
        <v>25.2</v>
      </c>
      <c r="AS32" s="32"/>
      <c r="AT32" s="11">
        <f t="shared" si="3"/>
        <v>0</v>
      </c>
      <c r="AU32" s="32"/>
      <c r="AV32" s="11">
        <f t="shared" si="4"/>
        <v>0</v>
      </c>
      <c r="AW32" s="32"/>
      <c r="AX32" s="11">
        <f t="shared" si="5"/>
        <v>0</v>
      </c>
      <c r="AY32" s="32"/>
      <c r="AZ32" s="11">
        <f t="shared" si="6"/>
        <v>25.2</v>
      </c>
      <c r="BB32" s="2" t="s">
        <v>4</v>
      </c>
      <c r="BC32" s="2" t="s">
        <v>3</v>
      </c>
    </row>
    <row r="33" spans="1:55" s="8" customFormat="1">
      <c r="C33" s="7"/>
      <c r="D33" s="7"/>
      <c r="E33" s="8" t="s">
        <v>85</v>
      </c>
      <c r="F33" s="7"/>
      <c r="G33" s="7" t="s">
        <v>1</v>
      </c>
      <c r="H33" s="5" t="s">
        <v>0</v>
      </c>
      <c r="I33" s="7"/>
      <c r="J33" s="65"/>
      <c r="K33" s="7"/>
      <c r="L33" s="65"/>
      <c r="M33" s="7"/>
      <c r="N33" s="65"/>
      <c r="O33" s="7"/>
      <c r="P33" s="65"/>
      <c r="Q33" s="7"/>
      <c r="R33" s="65"/>
      <c r="S33" s="7"/>
      <c r="T33" s="65"/>
      <c r="U33" s="7"/>
      <c r="V33" s="65"/>
      <c r="W33" s="7"/>
      <c r="X33" s="16" t="s">
        <v>0</v>
      </c>
      <c r="Y33" s="7"/>
      <c r="Z33" s="58">
        <v>0</v>
      </c>
      <c r="AA33" s="7"/>
      <c r="AB33" s="58">
        <v>0</v>
      </c>
      <c r="AC33" s="7"/>
      <c r="AD33" s="58">
        <f t="shared" ref="AD33:AJ33" si="9">SUM(AD31+AD32)</f>
        <v>34</v>
      </c>
      <c r="AE33" s="58">
        <f t="shared" si="9"/>
        <v>0</v>
      </c>
      <c r="AF33" s="58">
        <f t="shared" si="9"/>
        <v>10</v>
      </c>
      <c r="AG33" s="58">
        <f t="shared" si="9"/>
        <v>0</v>
      </c>
      <c r="AH33" s="58">
        <f t="shared" si="9"/>
        <v>0</v>
      </c>
      <c r="AI33" s="58">
        <f t="shared" si="9"/>
        <v>0</v>
      </c>
      <c r="AJ33" s="58">
        <f t="shared" si="9"/>
        <v>0</v>
      </c>
      <c r="AK33" s="7"/>
      <c r="AL33" s="70">
        <f>SUM(AD33:AJ33)</f>
        <v>44</v>
      </c>
      <c r="AM33" s="7"/>
      <c r="AN33" s="58">
        <f t="shared" si="0"/>
        <v>0</v>
      </c>
      <c r="AO33" s="7"/>
      <c r="AP33" s="58">
        <f t="shared" si="1"/>
        <v>0</v>
      </c>
      <c r="AQ33" s="7"/>
      <c r="AR33" s="58">
        <f t="shared" si="2"/>
        <v>35.700000000000003</v>
      </c>
      <c r="AS33" s="7"/>
      <c r="AT33" s="58">
        <f t="shared" si="3"/>
        <v>10.7</v>
      </c>
      <c r="AU33" s="7"/>
      <c r="AV33" s="58">
        <f t="shared" si="4"/>
        <v>0</v>
      </c>
      <c r="AW33" s="7"/>
      <c r="AX33" s="58">
        <f t="shared" si="5"/>
        <v>0</v>
      </c>
      <c r="AY33" s="7"/>
      <c r="AZ33" s="58">
        <f t="shared" si="6"/>
        <v>46.400000000000006</v>
      </c>
      <c r="BA33" s="7"/>
      <c r="BB33" s="5" t="s">
        <v>0</v>
      </c>
      <c r="BC33" s="5" t="s">
        <v>0</v>
      </c>
    </row>
    <row r="34" spans="1:55">
      <c r="A34" s="4"/>
      <c r="B34" s="4"/>
      <c r="E34" s="8" t="s">
        <v>84</v>
      </c>
      <c r="G34" s="1" t="s">
        <v>1</v>
      </c>
      <c r="AN34" s="10">
        <f t="shared" si="0"/>
        <v>0</v>
      </c>
      <c r="AP34" s="10">
        <f t="shared" si="1"/>
        <v>0</v>
      </c>
      <c r="AR34" s="10">
        <f t="shared" si="2"/>
        <v>0</v>
      </c>
      <c r="AT34" s="10">
        <f t="shared" si="3"/>
        <v>0</v>
      </c>
      <c r="AV34" s="10">
        <f t="shared" si="4"/>
        <v>0</v>
      </c>
      <c r="AX34" s="10">
        <f t="shared" si="5"/>
        <v>0</v>
      </c>
      <c r="AZ34" s="10">
        <f t="shared" si="6"/>
        <v>0</v>
      </c>
    </row>
    <row r="35" spans="1:55">
      <c r="A35" s="4"/>
      <c r="B35" s="4"/>
      <c r="F35" s="4" t="s">
        <v>83</v>
      </c>
      <c r="G35" s="1" t="s">
        <v>1</v>
      </c>
      <c r="H35" s="2" t="s">
        <v>37</v>
      </c>
      <c r="J35" s="12">
        <v>0</v>
      </c>
      <c r="L35" s="12">
        <v>0</v>
      </c>
      <c r="N35" s="12">
        <v>10</v>
      </c>
      <c r="P35" s="12">
        <v>10</v>
      </c>
      <c r="R35" s="12">
        <v>10</v>
      </c>
      <c r="T35" s="12">
        <v>10</v>
      </c>
      <c r="V35" s="12">
        <v>40</v>
      </c>
      <c r="X35" s="3" t="s">
        <v>49</v>
      </c>
      <c r="Z35" s="10">
        <v>0</v>
      </c>
      <c r="AB35" s="10">
        <v>0</v>
      </c>
      <c r="AD35" s="10">
        <v>5</v>
      </c>
      <c r="AF35" s="10">
        <v>5</v>
      </c>
      <c r="AH35" s="10">
        <v>5</v>
      </c>
      <c r="AJ35" s="10">
        <v>5</v>
      </c>
      <c r="AL35" s="69">
        <f>SUM(AD35:AJ35)</f>
        <v>20</v>
      </c>
      <c r="AN35" s="10">
        <f t="shared" si="0"/>
        <v>0</v>
      </c>
      <c r="AP35" s="10">
        <f t="shared" si="1"/>
        <v>0</v>
      </c>
      <c r="AR35" s="10">
        <f t="shared" si="2"/>
        <v>5.25</v>
      </c>
      <c r="AT35" s="10">
        <f t="shared" si="3"/>
        <v>5.35</v>
      </c>
      <c r="AV35" s="10">
        <f t="shared" si="4"/>
        <v>5.55</v>
      </c>
      <c r="AX35" s="10">
        <f t="shared" si="5"/>
        <v>5.9</v>
      </c>
      <c r="AZ35" s="10">
        <f t="shared" si="6"/>
        <v>22.049999999999997</v>
      </c>
      <c r="BB35" s="2" t="s">
        <v>4</v>
      </c>
      <c r="BC35" s="2" t="s">
        <v>14</v>
      </c>
    </row>
    <row r="36" spans="1:55">
      <c r="A36" s="4"/>
      <c r="B36" s="4"/>
      <c r="F36" s="4" t="s">
        <v>82</v>
      </c>
      <c r="G36" s="1" t="s">
        <v>1</v>
      </c>
      <c r="H36" s="2" t="s">
        <v>5</v>
      </c>
      <c r="J36" s="9"/>
      <c r="L36" s="9"/>
      <c r="N36" s="9"/>
      <c r="P36" s="9"/>
      <c r="R36" s="9"/>
      <c r="T36" s="9"/>
      <c r="V36" s="9"/>
      <c r="X36" s="3" t="s">
        <v>0</v>
      </c>
      <c r="Z36" s="11">
        <v>0</v>
      </c>
      <c r="AB36" s="11">
        <v>0</v>
      </c>
      <c r="AD36" s="11">
        <v>2</v>
      </c>
      <c r="AF36" s="11">
        <v>2</v>
      </c>
      <c r="AH36" s="11">
        <v>2</v>
      </c>
      <c r="AJ36" s="11">
        <v>2</v>
      </c>
      <c r="AK36" s="32"/>
      <c r="AL36" s="73">
        <f>SUM(AD36:AJ36)</f>
        <v>8</v>
      </c>
      <c r="AN36" s="11">
        <f t="shared" si="0"/>
        <v>0</v>
      </c>
      <c r="AO36" s="32"/>
      <c r="AP36" s="11">
        <f t="shared" si="1"/>
        <v>0</v>
      </c>
      <c r="AQ36" s="32"/>
      <c r="AR36" s="11">
        <f t="shared" si="2"/>
        <v>2.1</v>
      </c>
      <c r="AS36" s="32"/>
      <c r="AT36" s="11">
        <f t="shared" si="3"/>
        <v>2.14</v>
      </c>
      <c r="AU36" s="32"/>
      <c r="AV36" s="11">
        <f t="shared" si="4"/>
        <v>2.2200000000000002</v>
      </c>
      <c r="AW36" s="32"/>
      <c r="AX36" s="11">
        <f t="shared" si="5"/>
        <v>2.36</v>
      </c>
      <c r="AY36" s="32"/>
      <c r="AZ36" s="11">
        <f t="shared" si="6"/>
        <v>8.82</v>
      </c>
      <c r="BB36" s="2" t="s">
        <v>4</v>
      </c>
      <c r="BC36" s="2" t="s">
        <v>14</v>
      </c>
    </row>
    <row r="37" spans="1:55" s="8" customFormat="1">
      <c r="C37" s="7"/>
      <c r="D37" s="7"/>
      <c r="E37" s="8" t="s">
        <v>81</v>
      </c>
      <c r="F37" s="7"/>
      <c r="G37" s="7" t="s">
        <v>1</v>
      </c>
      <c r="H37" s="5" t="s">
        <v>0</v>
      </c>
      <c r="I37" s="7"/>
      <c r="J37" s="65"/>
      <c r="K37" s="7"/>
      <c r="L37" s="65"/>
      <c r="M37" s="7"/>
      <c r="N37" s="65"/>
      <c r="O37" s="7"/>
      <c r="P37" s="65"/>
      <c r="Q37" s="7"/>
      <c r="R37" s="65"/>
      <c r="S37" s="7"/>
      <c r="T37" s="65"/>
      <c r="U37" s="7"/>
      <c r="V37" s="65"/>
      <c r="W37" s="7"/>
      <c r="X37" s="16" t="s">
        <v>0</v>
      </c>
      <c r="Y37" s="7"/>
      <c r="Z37" s="58">
        <v>0</v>
      </c>
      <c r="AA37" s="7"/>
      <c r="AB37" s="58">
        <v>0</v>
      </c>
      <c r="AC37" s="7"/>
      <c r="AD37" s="58">
        <f t="shared" ref="AD37:AJ37" si="10">SUM(AD35+AD36)</f>
        <v>7</v>
      </c>
      <c r="AE37" s="58">
        <f t="shared" si="10"/>
        <v>0</v>
      </c>
      <c r="AF37" s="58">
        <f t="shared" si="10"/>
        <v>7</v>
      </c>
      <c r="AG37" s="58">
        <f t="shared" si="10"/>
        <v>0</v>
      </c>
      <c r="AH37" s="58">
        <f t="shared" si="10"/>
        <v>7</v>
      </c>
      <c r="AI37" s="58">
        <f t="shared" si="10"/>
        <v>0</v>
      </c>
      <c r="AJ37" s="58">
        <f t="shared" si="10"/>
        <v>7</v>
      </c>
      <c r="AK37" s="7"/>
      <c r="AL37" s="70">
        <f>SUM(AD37:AJ37)</f>
        <v>28</v>
      </c>
      <c r="AM37" s="7"/>
      <c r="AN37" s="58">
        <f t="shared" si="0"/>
        <v>0</v>
      </c>
      <c r="AO37" s="7"/>
      <c r="AP37" s="58">
        <f t="shared" si="1"/>
        <v>0</v>
      </c>
      <c r="AQ37" s="7"/>
      <c r="AR37" s="58">
        <f t="shared" si="2"/>
        <v>7.35</v>
      </c>
      <c r="AS37" s="7"/>
      <c r="AT37" s="58">
        <f t="shared" si="3"/>
        <v>7.49</v>
      </c>
      <c r="AU37" s="7"/>
      <c r="AV37" s="58">
        <f t="shared" si="4"/>
        <v>7.77</v>
      </c>
      <c r="AW37" s="7"/>
      <c r="AX37" s="58">
        <f t="shared" si="5"/>
        <v>8.26</v>
      </c>
      <c r="AY37" s="7"/>
      <c r="AZ37" s="58">
        <f t="shared" si="6"/>
        <v>30.869999999999997</v>
      </c>
      <c r="BA37" s="7"/>
      <c r="BB37" s="5" t="s">
        <v>0</v>
      </c>
      <c r="BC37" s="5" t="s">
        <v>0</v>
      </c>
    </row>
    <row r="38" spans="1:55">
      <c r="A38" s="4"/>
      <c r="B38" s="4"/>
      <c r="E38" s="8" t="s">
        <v>80</v>
      </c>
      <c r="G38" s="1" t="s">
        <v>1</v>
      </c>
      <c r="AN38" s="10">
        <f t="shared" si="0"/>
        <v>0</v>
      </c>
      <c r="AP38" s="10">
        <f t="shared" si="1"/>
        <v>0</v>
      </c>
      <c r="AR38" s="10">
        <f t="shared" si="2"/>
        <v>0</v>
      </c>
      <c r="AT38" s="10">
        <f t="shared" si="3"/>
        <v>0</v>
      </c>
      <c r="AV38" s="10">
        <f t="shared" si="4"/>
        <v>0</v>
      </c>
      <c r="AX38" s="10">
        <f t="shared" si="5"/>
        <v>0</v>
      </c>
      <c r="AZ38" s="10">
        <f t="shared" si="6"/>
        <v>0</v>
      </c>
    </row>
    <row r="39" spans="1:55">
      <c r="A39" s="4"/>
      <c r="B39" s="4"/>
      <c r="F39" s="4" t="s">
        <v>79</v>
      </c>
      <c r="G39" s="1" t="s">
        <v>1</v>
      </c>
      <c r="H39" s="2" t="s">
        <v>5</v>
      </c>
      <c r="J39" s="9"/>
      <c r="L39" s="9"/>
      <c r="N39" s="9"/>
      <c r="P39" s="9"/>
      <c r="R39" s="9"/>
      <c r="T39" s="9"/>
      <c r="V39" s="9"/>
      <c r="X39" s="3" t="s">
        <v>0</v>
      </c>
      <c r="Z39" s="10">
        <v>0</v>
      </c>
      <c r="AB39" s="10">
        <v>0</v>
      </c>
      <c r="AD39" s="10">
        <v>12</v>
      </c>
      <c r="AF39" s="10">
        <v>0</v>
      </c>
      <c r="AH39" s="10">
        <v>0</v>
      </c>
      <c r="AJ39" s="10">
        <v>0</v>
      </c>
      <c r="AL39" s="69">
        <f>SUM(AD39:AJ39)</f>
        <v>12</v>
      </c>
      <c r="AN39" s="10">
        <f t="shared" si="0"/>
        <v>0</v>
      </c>
      <c r="AP39" s="10">
        <f t="shared" si="1"/>
        <v>0</v>
      </c>
      <c r="AR39" s="10">
        <f t="shared" si="2"/>
        <v>12.6</v>
      </c>
      <c r="AT39" s="10">
        <f t="shared" si="3"/>
        <v>0</v>
      </c>
      <c r="AV39" s="10">
        <f t="shared" si="4"/>
        <v>0</v>
      </c>
      <c r="AX39" s="10">
        <f t="shared" si="5"/>
        <v>0</v>
      </c>
      <c r="AZ39" s="10">
        <f t="shared" si="6"/>
        <v>12.6</v>
      </c>
      <c r="BB39" s="2" t="s">
        <v>4</v>
      </c>
      <c r="BC39" s="2" t="s">
        <v>3</v>
      </c>
    </row>
    <row r="40" spans="1:55">
      <c r="A40" s="4"/>
      <c r="B40" s="4"/>
      <c r="F40" s="4" t="s">
        <v>78</v>
      </c>
      <c r="G40" s="1" t="s">
        <v>1</v>
      </c>
      <c r="H40" s="2" t="s">
        <v>5</v>
      </c>
      <c r="J40" s="9"/>
      <c r="L40" s="9"/>
      <c r="N40" s="9"/>
      <c r="P40" s="9"/>
      <c r="R40" s="9"/>
      <c r="T40" s="9"/>
      <c r="V40" s="9"/>
      <c r="X40" s="3" t="s">
        <v>0</v>
      </c>
      <c r="Z40" s="11">
        <v>0</v>
      </c>
      <c r="AB40" s="11">
        <v>0</v>
      </c>
      <c r="AD40" s="11">
        <v>1</v>
      </c>
      <c r="AE40" s="32"/>
      <c r="AF40" s="11">
        <v>1</v>
      </c>
      <c r="AG40" s="32"/>
      <c r="AH40" s="11">
        <v>1</v>
      </c>
      <c r="AI40" s="32"/>
      <c r="AJ40" s="11">
        <v>1</v>
      </c>
      <c r="AK40" s="32"/>
      <c r="AL40" s="73">
        <f>SUM(AD40:AJ40)</f>
        <v>4</v>
      </c>
      <c r="AN40" s="11">
        <f t="shared" si="0"/>
        <v>0</v>
      </c>
      <c r="AO40" s="32"/>
      <c r="AP40" s="11">
        <f t="shared" si="1"/>
        <v>0</v>
      </c>
      <c r="AQ40" s="32"/>
      <c r="AR40" s="11">
        <f t="shared" si="2"/>
        <v>1.05</v>
      </c>
      <c r="AS40" s="32"/>
      <c r="AT40" s="11">
        <f t="shared" si="3"/>
        <v>1.07</v>
      </c>
      <c r="AU40" s="32"/>
      <c r="AV40" s="11">
        <f t="shared" si="4"/>
        <v>1.1100000000000001</v>
      </c>
      <c r="AW40" s="32"/>
      <c r="AX40" s="11">
        <f t="shared" si="5"/>
        <v>1.18</v>
      </c>
      <c r="AY40" s="32"/>
      <c r="AZ40" s="11">
        <f t="shared" si="6"/>
        <v>4.41</v>
      </c>
      <c r="BB40" s="2" t="s">
        <v>4</v>
      </c>
      <c r="BC40" s="2" t="s">
        <v>14</v>
      </c>
    </row>
    <row r="41" spans="1:55" s="8" customFormat="1">
      <c r="C41" s="7"/>
      <c r="D41" s="7"/>
      <c r="E41" s="8" t="s">
        <v>77</v>
      </c>
      <c r="F41" s="7"/>
      <c r="G41" s="7" t="s">
        <v>1</v>
      </c>
      <c r="H41" s="5" t="s">
        <v>0</v>
      </c>
      <c r="I41" s="7"/>
      <c r="J41" s="65"/>
      <c r="K41" s="7"/>
      <c r="L41" s="65"/>
      <c r="M41" s="7"/>
      <c r="N41" s="65"/>
      <c r="O41" s="7"/>
      <c r="P41" s="65"/>
      <c r="Q41" s="7"/>
      <c r="R41" s="65"/>
      <c r="S41" s="7"/>
      <c r="T41" s="65"/>
      <c r="U41" s="7"/>
      <c r="V41" s="65"/>
      <c r="W41" s="7"/>
      <c r="X41" s="16" t="s">
        <v>0</v>
      </c>
      <c r="Y41" s="7"/>
      <c r="Z41" s="59">
        <v>0</v>
      </c>
      <c r="AA41" s="7"/>
      <c r="AB41" s="59">
        <v>0</v>
      </c>
      <c r="AC41" s="7"/>
      <c r="AD41" s="59">
        <f t="shared" ref="AD41:AJ41" si="11">SUM(AD39+AD40)</f>
        <v>13</v>
      </c>
      <c r="AE41" s="59">
        <f t="shared" si="11"/>
        <v>0</v>
      </c>
      <c r="AF41" s="59">
        <f t="shared" si="11"/>
        <v>1</v>
      </c>
      <c r="AG41" s="59">
        <f t="shared" si="11"/>
        <v>0</v>
      </c>
      <c r="AH41" s="59">
        <f t="shared" si="11"/>
        <v>1</v>
      </c>
      <c r="AI41" s="59">
        <f t="shared" si="11"/>
        <v>0</v>
      </c>
      <c r="AJ41" s="59">
        <f t="shared" si="11"/>
        <v>1</v>
      </c>
      <c r="AK41" s="68"/>
      <c r="AL41" s="74">
        <f>SUM(AD41:AJ41)</f>
        <v>16</v>
      </c>
      <c r="AM41" s="7"/>
      <c r="AN41" s="59">
        <f t="shared" si="0"/>
        <v>0</v>
      </c>
      <c r="AO41" s="68"/>
      <c r="AP41" s="59">
        <f t="shared" si="1"/>
        <v>0</v>
      </c>
      <c r="AQ41" s="68"/>
      <c r="AR41" s="59">
        <f t="shared" si="2"/>
        <v>13.65</v>
      </c>
      <c r="AS41" s="68"/>
      <c r="AT41" s="59">
        <f t="shared" si="3"/>
        <v>1.07</v>
      </c>
      <c r="AU41" s="68"/>
      <c r="AV41" s="59">
        <f t="shared" si="4"/>
        <v>1.1100000000000001</v>
      </c>
      <c r="AW41" s="68"/>
      <c r="AX41" s="59">
        <f t="shared" si="5"/>
        <v>1.18</v>
      </c>
      <c r="AY41" s="68"/>
      <c r="AZ41" s="59">
        <f t="shared" si="6"/>
        <v>17.010000000000002</v>
      </c>
      <c r="BA41" s="7"/>
      <c r="BB41" s="5" t="s">
        <v>0</v>
      </c>
      <c r="BC41" s="5" t="s">
        <v>0</v>
      </c>
    </row>
    <row r="42" spans="1:55" s="8" customFormat="1">
      <c r="C42" s="7"/>
      <c r="D42" s="8" t="s">
        <v>76</v>
      </c>
      <c r="E42" s="7"/>
      <c r="F42" s="7"/>
      <c r="G42" s="7" t="s">
        <v>1</v>
      </c>
      <c r="H42" s="5" t="s">
        <v>0</v>
      </c>
      <c r="I42" s="7"/>
      <c r="J42" s="65"/>
      <c r="K42" s="7"/>
      <c r="L42" s="65"/>
      <c r="M42" s="7"/>
      <c r="N42" s="65"/>
      <c r="O42" s="7"/>
      <c r="P42" s="65"/>
      <c r="Q42" s="7"/>
      <c r="R42" s="65"/>
      <c r="S42" s="7"/>
      <c r="T42" s="65"/>
      <c r="U42" s="7"/>
      <c r="V42" s="65"/>
      <c r="W42" s="7"/>
      <c r="X42" s="16" t="s">
        <v>0</v>
      </c>
      <c r="Y42" s="7"/>
      <c r="Z42" s="59">
        <v>0</v>
      </c>
      <c r="AA42" s="7"/>
      <c r="AB42" s="59">
        <v>0</v>
      </c>
      <c r="AC42" s="7"/>
      <c r="AD42" s="59">
        <v>177</v>
      </c>
      <c r="AE42" s="68"/>
      <c r="AF42" s="59">
        <v>159</v>
      </c>
      <c r="AG42" s="68"/>
      <c r="AH42" s="59">
        <v>131</v>
      </c>
      <c r="AI42" s="68"/>
      <c r="AJ42" s="59">
        <v>97</v>
      </c>
      <c r="AK42" s="68"/>
      <c r="AL42" s="77">
        <f>SUM(AL22+AL26+AL27+AL28+AL29+AL33+AL37+AL41)</f>
        <v>550.5</v>
      </c>
      <c r="AM42" s="7"/>
      <c r="AN42" s="59">
        <f t="shared" si="0"/>
        <v>0</v>
      </c>
      <c r="AO42" s="68"/>
      <c r="AP42" s="59">
        <f t="shared" si="1"/>
        <v>0</v>
      </c>
      <c r="AQ42" s="68"/>
      <c r="AR42" s="59">
        <f t="shared" si="2"/>
        <v>185.85</v>
      </c>
      <c r="AS42" s="68"/>
      <c r="AT42" s="59">
        <f t="shared" si="3"/>
        <v>170.13</v>
      </c>
      <c r="AU42" s="68"/>
      <c r="AV42" s="59">
        <f t="shared" si="4"/>
        <v>145.41</v>
      </c>
      <c r="AW42" s="68"/>
      <c r="AX42" s="59">
        <f t="shared" si="5"/>
        <v>114.46000000000001</v>
      </c>
      <c r="AY42" s="68"/>
      <c r="AZ42" s="59">
        <f t="shared" si="6"/>
        <v>615.85</v>
      </c>
      <c r="BA42" s="7"/>
      <c r="BB42" s="5" t="s">
        <v>0</v>
      </c>
      <c r="BC42" s="5" t="s">
        <v>0</v>
      </c>
    </row>
    <row r="43" spans="1:55" s="8" customFormat="1">
      <c r="C43" s="8" t="s">
        <v>75</v>
      </c>
      <c r="D43" s="7"/>
      <c r="E43" s="7"/>
      <c r="F43" s="7"/>
      <c r="G43" s="7" t="s">
        <v>1</v>
      </c>
      <c r="H43" s="5" t="s">
        <v>0</v>
      </c>
      <c r="I43" s="7"/>
      <c r="J43" s="65"/>
      <c r="K43" s="7"/>
      <c r="L43" s="65"/>
      <c r="M43" s="7"/>
      <c r="N43" s="65"/>
      <c r="O43" s="7"/>
      <c r="P43" s="65"/>
      <c r="Q43" s="7"/>
      <c r="R43" s="65"/>
      <c r="S43" s="7"/>
      <c r="T43" s="65"/>
      <c r="U43" s="7"/>
      <c r="V43" s="65"/>
      <c r="W43" s="7"/>
      <c r="X43" s="16" t="s">
        <v>0</v>
      </c>
      <c r="Y43" s="7"/>
      <c r="Z43" s="59">
        <v>0</v>
      </c>
      <c r="AA43" s="68"/>
      <c r="AB43" s="59">
        <v>0</v>
      </c>
      <c r="AC43" s="68"/>
      <c r="AD43" s="73">
        <f>SUM(AD16+AD22+AD26+AD27+AD28+AD29+AD33+AD37+AD41)</f>
        <v>212</v>
      </c>
      <c r="AE43" s="68"/>
      <c r="AF43" s="73">
        <f>SUM(AF16+AF22+AF26+AF27+AF28+AF29+AF33+AF37+AF41)</f>
        <v>201.5</v>
      </c>
      <c r="AG43" s="68"/>
      <c r="AH43" s="73">
        <f>SUM(AH16+AH22+AH26+AH27+AH28+AH29+AH33+AH37+AH41)</f>
        <v>145.5</v>
      </c>
      <c r="AI43" s="68"/>
      <c r="AJ43" s="73">
        <f>SUM(AJ16+AJ22+AJ26+AJ27+AJ28+AJ29+AJ33+AJ37+AJ41)</f>
        <v>101.5</v>
      </c>
      <c r="AK43" s="7"/>
      <c r="AL43" s="73">
        <f>SUM(AL16+AL22+AL26+AL27+AL28+AL29+AL33+AL37+AL41)</f>
        <v>660.5</v>
      </c>
      <c r="AM43" s="7"/>
      <c r="AN43" s="58">
        <f t="shared" si="0"/>
        <v>0</v>
      </c>
      <c r="AO43" s="7"/>
      <c r="AP43" s="58">
        <f t="shared" si="1"/>
        <v>0</v>
      </c>
      <c r="AQ43" s="7"/>
      <c r="AR43" s="58">
        <f t="shared" si="2"/>
        <v>222.6</v>
      </c>
      <c r="AS43" s="7"/>
      <c r="AT43" s="58">
        <f t="shared" si="3"/>
        <v>215.60499999999999</v>
      </c>
      <c r="AU43" s="7"/>
      <c r="AV43" s="58">
        <f t="shared" si="4"/>
        <v>161.505</v>
      </c>
      <c r="AW43" s="7"/>
      <c r="AX43" s="58">
        <f t="shared" si="5"/>
        <v>119.77</v>
      </c>
      <c r="AY43" s="7"/>
      <c r="AZ43" s="58">
        <f t="shared" si="6"/>
        <v>719.48</v>
      </c>
      <c r="BA43" s="7"/>
      <c r="BB43" s="5" t="s">
        <v>0</v>
      </c>
      <c r="BC43" s="5" t="s">
        <v>0</v>
      </c>
    </row>
    <row r="44" spans="1:55">
      <c r="A44" s="4"/>
      <c r="B44" s="4"/>
      <c r="C44" s="8" t="s">
        <v>74</v>
      </c>
      <c r="G44" s="1" t="s">
        <v>1</v>
      </c>
      <c r="AN44" s="10">
        <f t="shared" si="0"/>
        <v>0</v>
      </c>
      <c r="AP44" s="10">
        <f t="shared" si="1"/>
        <v>0</v>
      </c>
      <c r="AR44" s="10">
        <f t="shared" si="2"/>
        <v>0</v>
      </c>
      <c r="AT44" s="10">
        <f t="shared" si="3"/>
        <v>0</v>
      </c>
      <c r="AV44" s="10">
        <f t="shared" si="4"/>
        <v>0</v>
      </c>
      <c r="AX44" s="10">
        <f t="shared" si="5"/>
        <v>0</v>
      </c>
      <c r="AZ44" s="10">
        <f t="shared" si="6"/>
        <v>0</v>
      </c>
    </row>
    <row r="45" spans="1:55">
      <c r="A45" s="4"/>
      <c r="B45" s="4"/>
      <c r="D45" s="8" t="s">
        <v>73</v>
      </c>
      <c r="G45" s="1" t="s">
        <v>1</v>
      </c>
      <c r="AN45" s="10">
        <f t="shared" si="0"/>
        <v>0</v>
      </c>
      <c r="AP45" s="10">
        <f t="shared" si="1"/>
        <v>0</v>
      </c>
      <c r="AR45" s="10">
        <f t="shared" si="2"/>
        <v>0</v>
      </c>
      <c r="AT45" s="10">
        <f t="shared" si="3"/>
        <v>0</v>
      </c>
      <c r="AV45" s="10">
        <f t="shared" si="4"/>
        <v>0</v>
      </c>
      <c r="AX45" s="10">
        <f t="shared" si="5"/>
        <v>0</v>
      </c>
      <c r="AZ45" s="10">
        <f t="shared" si="6"/>
        <v>0</v>
      </c>
    </row>
    <row r="46" spans="1:55">
      <c r="A46" s="4"/>
      <c r="B46" s="4"/>
      <c r="E46" s="4" t="s">
        <v>72</v>
      </c>
      <c r="G46" s="1" t="s">
        <v>1</v>
      </c>
      <c r="H46" s="2" t="s">
        <v>5</v>
      </c>
      <c r="J46" s="9"/>
      <c r="L46" s="9"/>
      <c r="N46" s="9"/>
      <c r="P46" s="9"/>
      <c r="R46" s="9"/>
      <c r="T46" s="9"/>
      <c r="V46" s="9"/>
      <c r="X46" s="3" t="s">
        <v>0</v>
      </c>
      <c r="Z46" s="10">
        <v>0</v>
      </c>
      <c r="AB46" s="10">
        <v>0</v>
      </c>
      <c r="AD46" s="10">
        <v>7.5</v>
      </c>
      <c r="AF46" s="10">
        <v>7.5</v>
      </c>
      <c r="AH46" s="10">
        <v>7.5</v>
      </c>
      <c r="AJ46" s="10">
        <v>7.5</v>
      </c>
      <c r="AL46" s="69">
        <f t="shared" ref="AL46:AL52" si="12">SUM(AD46:AJ46)</f>
        <v>30</v>
      </c>
      <c r="AN46" s="10">
        <f t="shared" si="0"/>
        <v>0</v>
      </c>
      <c r="AP46" s="10">
        <f t="shared" si="1"/>
        <v>0</v>
      </c>
      <c r="AR46" s="10">
        <f t="shared" si="2"/>
        <v>7.875</v>
      </c>
      <c r="AT46" s="10">
        <f t="shared" si="3"/>
        <v>8.0250000000000004</v>
      </c>
      <c r="AV46" s="10">
        <f t="shared" si="4"/>
        <v>8.3249999999999993</v>
      </c>
      <c r="AX46" s="10">
        <f t="shared" si="5"/>
        <v>8.85</v>
      </c>
      <c r="AZ46" s="10">
        <f t="shared" si="6"/>
        <v>33.075000000000003</v>
      </c>
      <c r="BB46" s="2" t="s">
        <v>4</v>
      </c>
      <c r="BC46" s="2" t="s">
        <v>3</v>
      </c>
    </row>
    <row r="47" spans="1:55">
      <c r="A47" s="4"/>
      <c r="B47" s="4"/>
      <c r="E47" s="4" t="s">
        <v>71</v>
      </c>
      <c r="G47" s="1" t="s">
        <v>1</v>
      </c>
      <c r="H47" s="2" t="s">
        <v>5</v>
      </c>
      <c r="J47" s="9"/>
      <c r="L47" s="9"/>
      <c r="N47" s="9"/>
      <c r="P47" s="9"/>
      <c r="R47" s="9"/>
      <c r="T47" s="9"/>
      <c r="V47" s="9"/>
      <c r="X47" s="3" t="s">
        <v>0</v>
      </c>
      <c r="Z47" s="10">
        <v>0</v>
      </c>
      <c r="AB47" s="10">
        <v>0</v>
      </c>
      <c r="AD47" s="10">
        <v>7.5</v>
      </c>
      <c r="AF47" s="10">
        <v>7.5</v>
      </c>
      <c r="AH47" s="10">
        <v>7.5</v>
      </c>
      <c r="AJ47" s="10">
        <v>7.5</v>
      </c>
      <c r="AL47" s="69">
        <f t="shared" si="12"/>
        <v>30</v>
      </c>
      <c r="AN47" s="10">
        <f t="shared" si="0"/>
        <v>0</v>
      </c>
      <c r="AP47" s="10">
        <f t="shared" si="1"/>
        <v>0</v>
      </c>
      <c r="AR47" s="10">
        <f t="shared" si="2"/>
        <v>7.875</v>
      </c>
      <c r="AT47" s="10">
        <f t="shared" si="3"/>
        <v>8.0250000000000004</v>
      </c>
      <c r="AV47" s="10">
        <f t="shared" si="4"/>
        <v>8.3249999999999993</v>
      </c>
      <c r="AX47" s="10">
        <f t="shared" si="5"/>
        <v>8.85</v>
      </c>
      <c r="AZ47" s="10">
        <f t="shared" si="6"/>
        <v>33.075000000000003</v>
      </c>
      <c r="BB47" s="2" t="s">
        <v>4</v>
      </c>
      <c r="BC47" s="2" t="s">
        <v>3</v>
      </c>
    </row>
    <row r="48" spans="1:55">
      <c r="A48" s="4"/>
      <c r="B48" s="4"/>
      <c r="E48" s="4" t="s">
        <v>70</v>
      </c>
      <c r="G48" s="1" t="s">
        <v>1</v>
      </c>
      <c r="H48" s="2" t="s">
        <v>5</v>
      </c>
      <c r="J48" s="9"/>
      <c r="L48" s="9"/>
      <c r="N48" s="9"/>
      <c r="P48" s="9"/>
      <c r="R48" s="9"/>
      <c r="T48" s="9"/>
      <c r="V48" s="9"/>
      <c r="X48" s="3" t="s">
        <v>0</v>
      </c>
      <c r="Z48" s="10">
        <v>0</v>
      </c>
      <c r="AB48" s="10">
        <v>0</v>
      </c>
      <c r="AD48" s="10">
        <v>2</v>
      </c>
      <c r="AF48" s="10">
        <v>2</v>
      </c>
      <c r="AH48" s="10">
        <v>2</v>
      </c>
      <c r="AJ48" s="10">
        <v>2</v>
      </c>
      <c r="AL48" s="69">
        <f t="shared" si="12"/>
        <v>8</v>
      </c>
      <c r="AN48" s="10">
        <f t="shared" si="0"/>
        <v>0</v>
      </c>
      <c r="AP48" s="10">
        <f t="shared" si="1"/>
        <v>0</v>
      </c>
      <c r="AR48" s="10">
        <f t="shared" si="2"/>
        <v>2.1</v>
      </c>
      <c r="AT48" s="10">
        <f t="shared" si="3"/>
        <v>2.14</v>
      </c>
      <c r="AV48" s="10">
        <f t="shared" si="4"/>
        <v>2.2200000000000002</v>
      </c>
      <c r="AX48" s="10">
        <f t="shared" si="5"/>
        <v>2.36</v>
      </c>
      <c r="AZ48" s="10">
        <f t="shared" si="6"/>
        <v>8.82</v>
      </c>
      <c r="BB48" s="2" t="s">
        <v>4</v>
      </c>
      <c r="BC48" s="2" t="s">
        <v>3</v>
      </c>
    </row>
    <row r="49" spans="1:55">
      <c r="A49" s="4"/>
      <c r="B49" s="4"/>
      <c r="E49" s="4" t="s">
        <v>69</v>
      </c>
      <c r="G49" s="1" t="s">
        <v>1</v>
      </c>
      <c r="H49" s="2" t="s">
        <v>5</v>
      </c>
      <c r="J49" s="9"/>
      <c r="L49" s="9"/>
      <c r="N49" s="9"/>
      <c r="P49" s="9"/>
      <c r="R49" s="9"/>
      <c r="T49" s="9"/>
      <c r="V49" s="9"/>
      <c r="X49" s="3" t="s">
        <v>0</v>
      </c>
      <c r="Z49" s="10">
        <v>0</v>
      </c>
      <c r="AB49" s="10">
        <v>0</v>
      </c>
      <c r="AD49" s="10">
        <v>2</v>
      </c>
      <c r="AF49" s="10">
        <v>2</v>
      </c>
      <c r="AH49" s="10">
        <v>2</v>
      </c>
      <c r="AJ49" s="10">
        <v>2</v>
      </c>
      <c r="AL49" s="69">
        <f t="shared" si="12"/>
        <v>8</v>
      </c>
      <c r="AN49" s="10">
        <f t="shared" si="0"/>
        <v>0</v>
      </c>
      <c r="AP49" s="10">
        <f t="shared" si="1"/>
        <v>0</v>
      </c>
      <c r="AR49" s="10">
        <f t="shared" si="2"/>
        <v>2.1</v>
      </c>
      <c r="AT49" s="10">
        <f t="shared" si="3"/>
        <v>2.14</v>
      </c>
      <c r="AV49" s="10">
        <f t="shared" si="4"/>
        <v>2.2200000000000002</v>
      </c>
      <c r="AX49" s="10">
        <f t="shared" si="5"/>
        <v>2.36</v>
      </c>
      <c r="AZ49" s="10">
        <f t="shared" si="6"/>
        <v>8.82</v>
      </c>
      <c r="BB49" s="2" t="s">
        <v>4</v>
      </c>
      <c r="BC49" s="2" t="s">
        <v>3</v>
      </c>
    </row>
    <row r="50" spans="1:55">
      <c r="A50" s="4"/>
      <c r="B50" s="4"/>
      <c r="E50" s="4" t="s">
        <v>68</v>
      </c>
      <c r="G50" s="1" t="s">
        <v>1</v>
      </c>
      <c r="H50" s="2" t="s">
        <v>5</v>
      </c>
      <c r="J50" s="9"/>
      <c r="L50" s="9"/>
      <c r="N50" s="9"/>
      <c r="P50" s="9"/>
      <c r="R50" s="9"/>
      <c r="T50" s="9"/>
      <c r="V50" s="9"/>
      <c r="X50" s="3" t="s">
        <v>0</v>
      </c>
      <c r="Z50" s="10">
        <v>0</v>
      </c>
      <c r="AB50" s="10">
        <v>0</v>
      </c>
      <c r="AD50" s="10">
        <v>12</v>
      </c>
      <c r="AF50" s="10">
        <v>12</v>
      </c>
      <c r="AH50" s="10">
        <v>12</v>
      </c>
      <c r="AJ50" s="10">
        <v>12</v>
      </c>
      <c r="AL50" s="69">
        <f t="shared" si="12"/>
        <v>48</v>
      </c>
      <c r="AN50" s="10">
        <f t="shared" si="0"/>
        <v>0</v>
      </c>
      <c r="AP50" s="10">
        <f t="shared" si="1"/>
        <v>0</v>
      </c>
      <c r="AR50" s="10">
        <f t="shared" si="2"/>
        <v>12.6</v>
      </c>
      <c r="AT50" s="10">
        <f t="shared" si="3"/>
        <v>12.84</v>
      </c>
      <c r="AV50" s="10">
        <f t="shared" si="4"/>
        <v>13.32</v>
      </c>
      <c r="AX50" s="10">
        <f t="shared" si="5"/>
        <v>14.16</v>
      </c>
      <c r="AZ50" s="10">
        <f t="shared" si="6"/>
        <v>52.92</v>
      </c>
      <c r="BB50" s="2" t="s">
        <v>4</v>
      </c>
      <c r="BC50" s="2" t="s">
        <v>3</v>
      </c>
    </row>
    <row r="51" spans="1:55">
      <c r="A51" s="4"/>
      <c r="B51" s="4"/>
      <c r="E51" s="4" t="s">
        <v>67</v>
      </c>
      <c r="G51" s="1" t="s">
        <v>1</v>
      </c>
      <c r="H51" s="2" t="s">
        <v>5</v>
      </c>
      <c r="J51" s="9"/>
      <c r="L51" s="9"/>
      <c r="N51" s="9"/>
      <c r="P51" s="9"/>
      <c r="R51" s="9"/>
      <c r="T51" s="9"/>
      <c r="V51" s="9"/>
      <c r="X51" s="3" t="s">
        <v>0</v>
      </c>
      <c r="Z51" s="10">
        <v>0</v>
      </c>
      <c r="AB51" s="10">
        <v>0</v>
      </c>
      <c r="AD51" s="10">
        <v>50</v>
      </c>
      <c r="AF51" s="10">
        <v>300</v>
      </c>
      <c r="AH51" s="10">
        <v>300</v>
      </c>
      <c r="AJ51" s="10">
        <v>300</v>
      </c>
      <c r="AL51" s="69">
        <f t="shared" si="12"/>
        <v>950</v>
      </c>
      <c r="AN51" s="10">
        <f t="shared" si="0"/>
        <v>0</v>
      </c>
      <c r="AP51" s="10">
        <f t="shared" si="1"/>
        <v>0</v>
      </c>
      <c r="AR51" s="10">
        <f t="shared" si="2"/>
        <v>52.5</v>
      </c>
      <c r="AT51" s="10">
        <f t="shared" si="3"/>
        <v>321</v>
      </c>
      <c r="AV51" s="10">
        <f t="shared" si="4"/>
        <v>333</v>
      </c>
      <c r="AX51" s="10">
        <f t="shared" si="5"/>
        <v>354</v>
      </c>
      <c r="AZ51" s="10">
        <f t="shared" si="6"/>
        <v>1060.5</v>
      </c>
      <c r="BB51" s="2" t="s">
        <v>4</v>
      </c>
      <c r="BC51" s="2" t="s">
        <v>3</v>
      </c>
    </row>
    <row r="52" spans="1:55">
      <c r="A52" s="4"/>
      <c r="B52" s="4"/>
      <c r="E52" s="4" t="s">
        <v>66</v>
      </c>
      <c r="G52" s="1" t="s">
        <v>1</v>
      </c>
      <c r="H52" s="2" t="s">
        <v>5</v>
      </c>
      <c r="J52" s="9"/>
      <c r="L52" s="9"/>
      <c r="N52" s="9"/>
      <c r="P52" s="9"/>
      <c r="R52" s="9"/>
      <c r="T52" s="9"/>
      <c r="V52" s="9"/>
      <c r="X52" s="3" t="s">
        <v>0</v>
      </c>
      <c r="Z52" s="11">
        <v>0</v>
      </c>
      <c r="AB52" s="11">
        <v>0</v>
      </c>
      <c r="AD52" s="11">
        <v>0</v>
      </c>
      <c r="AF52" s="11">
        <v>20</v>
      </c>
      <c r="AH52" s="11">
        <v>60</v>
      </c>
      <c r="AJ52" s="11">
        <v>60</v>
      </c>
      <c r="AK52" s="32"/>
      <c r="AL52" s="73">
        <f t="shared" si="12"/>
        <v>140</v>
      </c>
      <c r="AN52" s="11">
        <f t="shared" si="0"/>
        <v>0</v>
      </c>
      <c r="AO52" s="32"/>
      <c r="AP52" s="11">
        <f t="shared" si="1"/>
        <v>0</v>
      </c>
      <c r="AQ52" s="32"/>
      <c r="AR52" s="11">
        <f t="shared" si="2"/>
        <v>0</v>
      </c>
      <c r="AS52" s="32"/>
      <c r="AT52" s="11">
        <f t="shared" si="3"/>
        <v>21.4</v>
      </c>
      <c r="AU52" s="32"/>
      <c r="AV52" s="11">
        <f t="shared" si="4"/>
        <v>66.599999999999994</v>
      </c>
      <c r="AW52" s="32"/>
      <c r="AX52" s="11">
        <f t="shared" si="5"/>
        <v>70.8</v>
      </c>
      <c r="AY52" s="32"/>
      <c r="AZ52" s="11">
        <f t="shared" si="6"/>
        <v>158.80000000000001</v>
      </c>
      <c r="BB52" s="2" t="s">
        <v>4</v>
      </c>
      <c r="BC52" s="2" t="s">
        <v>65</v>
      </c>
    </row>
    <row r="53" spans="1:55" s="8" customFormat="1">
      <c r="C53" s="7"/>
      <c r="D53" s="8" t="s">
        <v>64</v>
      </c>
      <c r="E53" s="7"/>
      <c r="F53" s="7"/>
      <c r="G53" s="7" t="s">
        <v>1</v>
      </c>
      <c r="H53" s="5" t="s">
        <v>0</v>
      </c>
      <c r="I53" s="7"/>
      <c r="J53" s="65"/>
      <c r="K53" s="7"/>
      <c r="L53" s="65"/>
      <c r="M53" s="7"/>
      <c r="N53" s="65"/>
      <c r="O53" s="7"/>
      <c r="P53" s="65"/>
      <c r="Q53" s="7"/>
      <c r="R53" s="65"/>
      <c r="S53" s="7"/>
      <c r="T53" s="65"/>
      <c r="U53" s="7"/>
      <c r="V53" s="65"/>
      <c r="W53" s="7"/>
      <c r="X53" s="16" t="s">
        <v>0</v>
      </c>
      <c r="Y53" s="7"/>
      <c r="Z53" s="58">
        <v>0</v>
      </c>
      <c r="AA53" s="7"/>
      <c r="AB53" s="58">
        <v>0</v>
      </c>
      <c r="AC53" s="7"/>
      <c r="AD53" s="58">
        <f>SUM(AD46:AD52)</f>
        <v>81</v>
      </c>
      <c r="AE53" s="7"/>
      <c r="AF53" s="58">
        <f>SUM(AF46:AF52)</f>
        <v>351</v>
      </c>
      <c r="AG53" s="58">
        <f>SUM(AG46:AG52)</f>
        <v>0</v>
      </c>
      <c r="AH53" s="58">
        <f>SUM(AH46:AH52)</f>
        <v>391</v>
      </c>
      <c r="AI53" s="58">
        <f>SUM(AI46:AI52)</f>
        <v>0</v>
      </c>
      <c r="AJ53" s="58">
        <f>SUM(AJ46:AJ52)</f>
        <v>391</v>
      </c>
      <c r="AK53" s="7"/>
      <c r="AL53" s="58">
        <f>SUM(AL46:AL52)</f>
        <v>1214</v>
      </c>
      <c r="AM53" s="7"/>
      <c r="AN53" s="58">
        <f t="shared" si="0"/>
        <v>0</v>
      </c>
      <c r="AO53" s="7"/>
      <c r="AP53" s="58">
        <f t="shared" si="1"/>
        <v>0</v>
      </c>
      <c r="AQ53" s="7"/>
      <c r="AR53" s="58">
        <f t="shared" si="2"/>
        <v>85.05</v>
      </c>
      <c r="AS53" s="7"/>
      <c r="AT53" s="58">
        <f t="shared" si="3"/>
        <v>375.57</v>
      </c>
      <c r="AU53" s="7"/>
      <c r="AV53" s="58">
        <f t="shared" si="4"/>
        <v>434.01</v>
      </c>
      <c r="AW53" s="7"/>
      <c r="AX53" s="58">
        <f t="shared" si="5"/>
        <v>461.38</v>
      </c>
      <c r="AY53" s="7"/>
      <c r="AZ53" s="58">
        <f t="shared" si="6"/>
        <v>1356.01</v>
      </c>
      <c r="BA53" s="7"/>
      <c r="BB53" s="5" t="s">
        <v>0</v>
      </c>
      <c r="BC53" s="5" t="s">
        <v>0</v>
      </c>
    </row>
    <row r="54" spans="1:55">
      <c r="A54" s="4"/>
      <c r="B54" s="4"/>
      <c r="D54" s="8" t="s">
        <v>63</v>
      </c>
      <c r="G54" s="1" t="s">
        <v>1</v>
      </c>
      <c r="AN54" s="10">
        <f t="shared" si="0"/>
        <v>0</v>
      </c>
      <c r="AP54" s="10">
        <f t="shared" si="1"/>
        <v>0</v>
      </c>
      <c r="AR54" s="10">
        <f t="shared" si="2"/>
        <v>0</v>
      </c>
      <c r="AT54" s="10">
        <f t="shared" si="3"/>
        <v>0</v>
      </c>
      <c r="AV54" s="10">
        <f t="shared" si="4"/>
        <v>0</v>
      </c>
      <c r="AX54" s="10">
        <f t="shared" si="5"/>
        <v>0</v>
      </c>
      <c r="AZ54" s="10">
        <f t="shared" si="6"/>
        <v>0</v>
      </c>
    </row>
    <row r="55" spans="1:55">
      <c r="A55" s="4"/>
      <c r="B55" s="4"/>
      <c r="E55" s="4" t="s">
        <v>62</v>
      </c>
      <c r="G55" s="1" t="s">
        <v>1</v>
      </c>
      <c r="AN55" s="10">
        <f t="shared" si="0"/>
        <v>0</v>
      </c>
      <c r="AP55" s="10">
        <f t="shared" si="1"/>
        <v>0</v>
      </c>
      <c r="AR55" s="10">
        <f t="shared" si="2"/>
        <v>0</v>
      </c>
      <c r="AT55" s="10">
        <f t="shared" si="3"/>
        <v>0</v>
      </c>
      <c r="AV55" s="10">
        <f t="shared" si="4"/>
        <v>0</v>
      </c>
      <c r="AX55" s="10">
        <f t="shared" si="5"/>
        <v>0</v>
      </c>
      <c r="AZ55" s="10">
        <f t="shared" si="6"/>
        <v>0</v>
      </c>
    </row>
    <row r="56" spans="1:55">
      <c r="A56" s="4"/>
      <c r="B56" s="4"/>
      <c r="E56" s="4" t="s">
        <v>61</v>
      </c>
      <c r="G56" s="1" t="s">
        <v>1</v>
      </c>
      <c r="H56" s="2" t="s">
        <v>5</v>
      </c>
      <c r="J56" s="9"/>
      <c r="L56" s="9"/>
      <c r="N56" s="9"/>
      <c r="P56" s="9"/>
      <c r="R56" s="9"/>
      <c r="T56" s="9"/>
      <c r="V56" s="9"/>
      <c r="X56" s="3" t="s">
        <v>0</v>
      </c>
      <c r="Z56" s="10">
        <v>0</v>
      </c>
      <c r="AB56" s="10">
        <v>0</v>
      </c>
      <c r="AD56" s="10">
        <v>10</v>
      </c>
      <c r="AF56" s="10">
        <v>10</v>
      </c>
      <c r="AH56" s="10">
        <v>10</v>
      </c>
      <c r="AJ56" s="10">
        <v>10</v>
      </c>
      <c r="AL56" s="69">
        <f t="shared" ref="AL56:AL97" si="13">SUM(AD56:AJ56)</f>
        <v>40</v>
      </c>
      <c r="AN56" s="10">
        <f t="shared" si="0"/>
        <v>0</v>
      </c>
      <c r="AP56" s="10">
        <f t="shared" si="1"/>
        <v>0</v>
      </c>
      <c r="AR56" s="10">
        <f t="shared" si="2"/>
        <v>10.5</v>
      </c>
      <c r="AT56" s="10">
        <f t="shared" si="3"/>
        <v>10.7</v>
      </c>
      <c r="AV56" s="10">
        <f t="shared" si="4"/>
        <v>11.1</v>
      </c>
      <c r="AX56" s="10">
        <f t="shared" si="5"/>
        <v>11.8</v>
      </c>
      <c r="AZ56" s="10">
        <f t="shared" si="6"/>
        <v>44.099999999999994</v>
      </c>
      <c r="BB56" s="2" t="s">
        <v>4</v>
      </c>
      <c r="BC56" s="2" t="s">
        <v>14</v>
      </c>
    </row>
    <row r="57" spans="1:55">
      <c r="A57" s="4"/>
      <c r="B57" s="4"/>
      <c r="E57" s="4" t="s">
        <v>60</v>
      </c>
      <c r="G57" s="1" t="s">
        <v>1</v>
      </c>
      <c r="H57" s="2" t="s">
        <v>59</v>
      </c>
      <c r="J57" s="12">
        <v>0</v>
      </c>
      <c r="L57" s="12">
        <v>0</v>
      </c>
      <c r="N57" s="12">
        <v>20</v>
      </c>
      <c r="P57" s="12">
        <v>20</v>
      </c>
      <c r="R57" s="12">
        <v>0</v>
      </c>
      <c r="T57" s="12">
        <v>0</v>
      </c>
      <c r="V57" s="12">
        <v>40</v>
      </c>
      <c r="X57" s="3" t="s">
        <v>58</v>
      </c>
      <c r="Z57" s="10">
        <v>0</v>
      </c>
      <c r="AB57" s="10">
        <v>0</v>
      </c>
      <c r="AD57" s="10">
        <v>0.2</v>
      </c>
      <c r="AF57" s="10">
        <v>0.2</v>
      </c>
      <c r="AH57" s="10">
        <v>0</v>
      </c>
      <c r="AJ57" s="10">
        <v>0</v>
      </c>
      <c r="AL57" s="69">
        <f t="shared" si="13"/>
        <v>0.4</v>
      </c>
      <c r="AN57" s="10">
        <f t="shared" si="0"/>
        <v>0</v>
      </c>
      <c r="AP57" s="10">
        <f t="shared" si="1"/>
        <v>0</v>
      </c>
      <c r="AR57" s="10">
        <f t="shared" si="2"/>
        <v>0.21000000000000002</v>
      </c>
      <c r="AT57" s="10">
        <f t="shared" si="3"/>
        <v>0.21400000000000002</v>
      </c>
      <c r="AV57" s="10">
        <f t="shared" si="4"/>
        <v>0</v>
      </c>
      <c r="AX57" s="10">
        <f t="shared" si="5"/>
        <v>0</v>
      </c>
      <c r="AZ57" s="10">
        <f t="shared" si="6"/>
        <v>0.42400000000000004</v>
      </c>
      <c r="BB57" s="2" t="s">
        <v>4</v>
      </c>
      <c r="BC57" s="2" t="s">
        <v>14</v>
      </c>
    </row>
    <row r="58" spans="1:55">
      <c r="A58" s="4"/>
      <c r="B58" s="4"/>
      <c r="E58" s="4" t="s">
        <v>57</v>
      </c>
      <c r="G58" s="1" t="s">
        <v>1</v>
      </c>
      <c r="AL58" s="69">
        <f t="shared" si="13"/>
        <v>0</v>
      </c>
      <c r="AN58" s="10">
        <f t="shared" si="0"/>
        <v>0</v>
      </c>
      <c r="AP58" s="10">
        <f t="shared" si="1"/>
        <v>0</v>
      </c>
      <c r="AR58" s="10">
        <f t="shared" si="2"/>
        <v>0</v>
      </c>
      <c r="AT58" s="10">
        <f t="shared" si="3"/>
        <v>0</v>
      </c>
      <c r="AV58" s="10">
        <f t="shared" si="4"/>
        <v>0</v>
      </c>
      <c r="AX58" s="10">
        <f t="shared" si="5"/>
        <v>0</v>
      </c>
      <c r="AZ58" s="10">
        <f t="shared" si="6"/>
        <v>0</v>
      </c>
    </row>
    <row r="59" spans="1:55">
      <c r="A59" s="4"/>
      <c r="B59" s="4"/>
      <c r="E59" s="4" t="s">
        <v>56</v>
      </c>
      <c r="G59" s="1" t="s">
        <v>1</v>
      </c>
      <c r="H59" s="2" t="s">
        <v>5</v>
      </c>
      <c r="J59" s="9"/>
      <c r="L59" s="9"/>
      <c r="N59" s="9"/>
      <c r="P59" s="9"/>
      <c r="R59" s="9"/>
      <c r="T59" s="9"/>
      <c r="V59" s="9"/>
      <c r="X59" s="3" t="s">
        <v>0</v>
      </c>
      <c r="Z59" s="11">
        <v>0</v>
      </c>
      <c r="AB59" s="11">
        <v>0</v>
      </c>
      <c r="AD59" s="11">
        <v>4</v>
      </c>
      <c r="AF59" s="11">
        <v>4</v>
      </c>
      <c r="AH59" s="11">
        <v>0</v>
      </c>
      <c r="AJ59" s="11">
        <v>0</v>
      </c>
      <c r="AL59" s="73">
        <f t="shared" si="13"/>
        <v>8</v>
      </c>
      <c r="AN59" s="11">
        <f t="shared" si="0"/>
        <v>0</v>
      </c>
      <c r="AO59" s="32"/>
      <c r="AP59" s="11">
        <f t="shared" si="1"/>
        <v>0</v>
      </c>
      <c r="AQ59" s="32"/>
      <c r="AR59" s="11">
        <f t="shared" si="2"/>
        <v>4.2</v>
      </c>
      <c r="AS59" s="32"/>
      <c r="AT59" s="11">
        <f t="shared" si="3"/>
        <v>4.28</v>
      </c>
      <c r="AU59" s="32"/>
      <c r="AV59" s="11">
        <f t="shared" si="4"/>
        <v>0</v>
      </c>
      <c r="AW59" s="32"/>
      <c r="AX59" s="11">
        <f t="shared" si="5"/>
        <v>0</v>
      </c>
      <c r="AY59" s="32"/>
      <c r="AZ59" s="11">
        <f t="shared" si="6"/>
        <v>8.48</v>
      </c>
      <c r="BA59" s="32"/>
      <c r="BB59" s="2" t="s">
        <v>4</v>
      </c>
      <c r="BC59" s="2" t="s">
        <v>14</v>
      </c>
    </row>
    <row r="60" spans="1:55" s="8" customFormat="1">
      <c r="C60" s="7"/>
      <c r="D60" s="8" t="s">
        <v>55</v>
      </c>
      <c r="E60" s="7"/>
      <c r="F60" s="7"/>
      <c r="G60" s="7" t="s">
        <v>1</v>
      </c>
      <c r="H60" s="5" t="s">
        <v>0</v>
      </c>
      <c r="I60" s="7"/>
      <c r="J60" s="65"/>
      <c r="K60" s="7"/>
      <c r="L60" s="65"/>
      <c r="M60" s="7"/>
      <c r="N60" s="65"/>
      <c r="O60" s="7"/>
      <c r="P60" s="65"/>
      <c r="Q60" s="7"/>
      <c r="R60" s="65"/>
      <c r="S60" s="7"/>
      <c r="T60" s="65"/>
      <c r="U60" s="7"/>
      <c r="V60" s="65"/>
      <c r="W60" s="7"/>
      <c r="X60" s="16" t="s">
        <v>0</v>
      </c>
      <c r="Y60" s="7"/>
      <c r="Z60" s="59">
        <v>0</v>
      </c>
      <c r="AA60" s="7"/>
      <c r="AB60" s="59">
        <v>0</v>
      </c>
      <c r="AC60" s="7"/>
      <c r="AD60" s="59">
        <v>14.2</v>
      </c>
      <c r="AE60" s="7"/>
      <c r="AF60" s="59">
        <v>14.2</v>
      </c>
      <c r="AG60" s="7"/>
      <c r="AH60" s="59">
        <v>10</v>
      </c>
      <c r="AI60" s="7"/>
      <c r="AJ60" s="59">
        <v>10</v>
      </c>
      <c r="AK60" s="68"/>
      <c r="AL60" s="74">
        <f t="shared" si="13"/>
        <v>48.4</v>
      </c>
      <c r="AM60" s="7"/>
      <c r="AN60" s="66">
        <f t="shared" si="0"/>
        <v>0</v>
      </c>
      <c r="AO60" s="67"/>
      <c r="AP60" s="66">
        <f t="shared" si="1"/>
        <v>0</v>
      </c>
      <c r="AQ60" s="67"/>
      <c r="AR60" s="66">
        <f t="shared" si="2"/>
        <v>14.91</v>
      </c>
      <c r="AS60" s="67"/>
      <c r="AT60" s="66">
        <f t="shared" si="3"/>
        <v>15.193999999999999</v>
      </c>
      <c r="AU60" s="67"/>
      <c r="AV60" s="66">
        <f t="shared" si="4"/>
        <v>11.1</v>
      </c>
      <c r="AW60" s="67"/>
      <c r="AX60" s="66">
        <f t="shared" si="5"/>
        <v>11.8</v>
      </c>
      <c r="AY60" s="67"/>
      <c r="AZ60" s="66">
        <f t="shared" si="6"/>
        <v>53.004000000000005</v>
      </c>
      <c r="BA60" s="7"/>
      <c r="BB60" s="5" t="s">
        <v>0</v>
      </c>
      <c r="BC60" s="5" t="s">
        <v>0</v>
      </c>
    </row>
    <row r="61" spans="1:55">
      <c r="A61" s="4"/>
      <c r="B61" s="4"/>
      <c r="C61" s="8" t="s">
        <v>54</v>
      </c>
      <c r="G61" s="1" t="s">
        <v>1</v>
      </c>
      <c r="H61" s="2" t="s">
        <v>0</v>
      </c>
      <c r="J61" s="9"/>
      <c r="L61" s="9"/>
      <c r="N61" s="9"/>
      <c r="P61" s="9"/>
      <c r="R61" s="9"/>
      <c r="T61" s="9"/>
      <c r="V61" s="9"/>
      <c r="X61" s="3" t="s">
        <v>0</v>
      </c>
      <c r="Z61" s="59">
        <v>0</v>
      </c>
      <c r="AA61" s="68"/>
      <c r="AB61" s="59">
        <v>0</v>
      </c>
      <c r="AC61" s="68"/>
      <c r="AD61" s="59">
        <f>SUM(AD53+AD60)</f>
        <v>95.2</v>
      </c>
      <c r="AE61" s="68"/>
      <c r="AF61" s="59">
        <f>SUM(AF53+AF60)</f>
        <v>365.2</v>
      </c>
      <c r="AG61" s="68"/>
      <c r="AH61" s="59">
        <f>SUM(AH53+AH60)</f>
        <v>401</v>
      </c>
      <c r="AI61" s="7"/>
      <c r="AJ61" s="66">
        <f>SUM(AJ53+AJ60)</f>
        <v>401</v>
      </c>
      <c r="AK61" s="67"/>
      <c r="AL61" s="76">
        <f>SUM(AL53+AL60)</f>
        <v>1262.4000000000001</v>
      </c>
      <c r="AN61" s="10">
        <f t="shared" si="0"/>
        <v>0</v>
      </c>
      <c r="AP61" s="10">
        <f t="shared" si="1"/>
        <v>0</v>
      </c>
      <c r="AR61" s="10">
        <f t="shared" si="2"/>
        <v>99.960000000000008</v>
      </c>
      <c r="AT61" s="10">
        <f t="shared" si="3"/>
        <v>390.76400000000001</v>
      </c>
      <c r="AV61" s="10">
        <f t="shared" si="4"/>
        <v>445.11</v>
      </c>
      <c r="AX61" s="10">
        <f t="shared" si="5"/>
        <v>473.18</v>
      </c>
      <c r="AZ61" s="10">
        <f t="shared" si="6"/>
        <v>1409.0140000000001</v>
      </c>
      <c r="BB61" s="2" t="s">
        <v>0</v>
      </c>
      <c r="BC61" s="2" t="s">
        <v>0</v>
      </c>
    </row>
    <row r="62" spans="1:55">
      <c r="A62" s="4"/>
      <c r="B62" s="4"/>
      <c r="C62" s="8" t="s">
        <v>53</v>
      </c>
      <c r="G62" s="1" t="s">
        <v>1</v>
      </c>
      <c r="AL62" s="69"/>
      <c r="AN62" s="10">
        <f t="shared" si="0"/>
        <v>0</v>
      </c>
      <c r="AP62" s="10">
        <f t="shared" si="1"/>
        <v>0</v>
      </c>
      <c r="AR62" s="10">
        <f t="shared" si="2"/>
        <v>0</v>
      </c>
      <c r="AT62" s="10">
        <f t="shared" si="3"/>
        <v>0</v>
      </c>
      <c r="AV62" s="10">
        <f t="shared" si="4"/>
        <v>0</v>
      </c>
      <c r="AX62" s="10">
        <f t="shared" si="5"/>
        <v>0</v>
      </c>
      <c r="AZ62" s="10">
        <f t="shared" si="6"/>
        <v>0</v>
      </c>
    </row>
    <row r="63" spans="1:55">
      <c r="A63" s="4"/>
      <c r="B63" s="4"/>
      <c r="D63" s="4" t="s">
        <v>52</v>
      </c>
      <c r="G63" s="1" t="s">
        <v>1</v>
      </c>
      <c r="H63" s="2" t="s">
        <v>37</v>
      </c>
      <c r="J63" s="12">
        <v>0</v>
      </c>
      <c r="L63" s="12">
        <v>0</v>
      </c>
      <c r="N63" s="12">
        <v>20</v>
      </c>
      <c r="P63" s="12">
        <v>20</v>
      </c>
      <c r="R63" s="12">
        <v>0</v>
      </c>
      <c r="T63" s="12">
        <v>0</v>
      </c>
      <c r="V63" s="12">
        <v>40</v>
      </c>
      <c r="X63" s="3" t="s">
        <v>51</v>
      </c>
      <c r="Z63" s="10">
        <v>0</v>
      </c>
      <c r="AB63" s="10">
        <v>0</v>
      </c>
      <c r="AD63" s="10">
        <v>20</v>
      </c>
      <c r="AF63" s="10">
        <v>20</v>
      </c>
      <c r="AH63" s="10">
        <v>0</v>
      </c>
      <c r="AJ63" s="10">
        <v>0</v>
      </c>
      <c r="AL63" s="69">
        <f t="shared" si="13"/>
        <v>40</v>
      </c>
      <c r="AN63" s="10">
        <f t="shared" si="0"/>
        <v>0</v>
      </c>
      <c r="AP63" s="10">
        <f t="shared" si="1"/>
        <v>0</v>
      </c>
      <c r="AR63" s="10">
        <f t="shared" si="2"/>
        <v>21</v>
      </c>
      <c r="AT63" s="10">
        <f t="shared" si="3"/>
        <v>21.4</v>
      </c>
      <c r="AV63" s="10">
        <f t="shared" si="4"/>
        <v>0</v>
      </c>
      <c r="AX63" s="10">
        <f t="shared" si="5"/>
        <v>0</v>
      </c>
      <c r="AZ63" s="10">
        <f t="shared" si="6"/>
        <v>42.4</v>
      </c>
      <c r="BB63" s="2" t="s">
        <v>4</v>
      </c>
      <c r="BC63" s="2" t="s">
        <v>14</v>
      </c>
    </row>
    <row r="64" spans="1:55">
      <c r="A64" s="4"/>
      <c r="B64" s="4"/>
      <c r="D64" s="4" t="s">
        <v>50</v>
      </c>
      <c r="G64" s="1" t="s">
        <v>1</v>
      </c>
      <c r="H64" s="2" t="s">
        <v>37</v>
      </c>
      <c r="J64" s="12">
        <v>0</v>
      </c>
      <c r="L64" s="12">
        <v>0</v>
      </c>
      <c r="N64" s="12">
        <v>12</v>
      </c>
      <c r="P64" s="12">
        <v>12</v>
      </c>
      <c r="R64" s="12">
        <v>12</v>
      </c>
      <c r="T64" s="12">
        <v>12</v>
      </c>
      <c r="V64" s="12">
        <v>48</v>
      </c>
      <c r="X64" s="3" t="s">
        <v>49</v>
      </c>
      <c r="Z64" s="11">
        <v>0</v>
      </c>
      <c r="AB64" s="11">
        <v>0</v>
      </c>
      <c r="AD64" s="11">
        <v>6</v>
      </c>
      <c r="AF64" s="11">
        <v>6</v>
      </c>
      <c r="AH64" s="11">
        <v>6</v>
      </c>
      <c r="AJ64" s="11">
        <v>6</v>
      </c>
      <c r="AK64" s="32"/>
      <c r="AL64" s="73">
        <f t="shared" si="13"/>
        <v>24</v>
      </c>
      <c r="AN64" s="10">
        <f t="shared" si="0"/>
        <v>0</v>
      </c>
      <c r="AP64" s="10">
        <f t="shared" si="1"/>
        <v>0</v>
      </c>
      <c r="AR64" s="10">
        <f t="shared" si="2"/>
        <v>6.3</v>
      </c>
      <c r="AT64" s="10">
        <f t="shared" si="3"/>
        <v>6.42</v>
      </c>
      <c r="AV64" s="10">
        <f t="shared" si="4"/>
        <v>6.66</v>
      </c>
      <c r="AX64" s="10">
        <f t="shared" si="5"/>
        <v>7.08</v>
      </c>
      <c r="AZ64" s="10">
        <f t="shared" si="6"/>
        <v>26.46</v>
      </c>
      <c r="BB64" s="2" t="s">
        <v>4</v>
      </c>
      <c r="BC64" s="2" t="s">
        <v>14</v>
      </c>
    </row>
    <row r="65" spans="1:55" s="8" customFormat="1">
      <c r="B65" s="7"/>
      <c r="C65" s="8" t="s">
        <v>48</v>
      </c>
      <c r="D65" s="7"/>
      <c r="E65" s="7"/>
      <c r="F65" s="7"/>
      <c r="G65" s="7" t="s">
        <v>1</v>
      </c>
      <c r="H65" s="5" t="s">
        <v>0</v>
      </c>
      <c r="I65" s="7"/>
      <c r="J65" s="65"/>
      <c r="K65" s="7"/>
      <c r="L65" s="65"/>
      <c r="M65" s="7"/>
      <c r="N65" s="65"/>
      <c r="O65" s="7"/>
      <c r="P65" s="65"/>
      <c r="Q65" s="7"/>
      <c r="R65" s="65"/>
      <c r="S65" s="7"/>
      <c r="T65" s="65"/>
      <c r="U65" s="7"/>
      <c r="V65" s="65"/>
      <c r="W65" s="7"/>
      <c r="X65" s="16" t="s">
        <v>0</v>
      </c>
      <c r="Y65" s="7"/>
      <c r="Z65" s="58">
        <v>0</v>
      </c>
      <c r="AA65" s="7"/>
      <c r="AB65" s="58">
        <v>0</v>
      </c>
      <c r="AC65" s="7"/>
      <c r="AD65" s="58">
        <v>26</v>
      </c>
      <c r="AE65" s="7"/>
      <c r="AF65" s="58">
        <v>26</v>
      </c>
      <c r="AG65" s="7"/>
      <c r="AH65" s="58">
        <v>6</v>
      </c>
      <c r="AI65" s="7"/>
      <c r="AJ65" s="58">
        <v>6</v>
      </c>
      <c r="AK65" s="7"/>
      <c r="AL65" s="70">
        <f t="shared" si="13"/>
        <v>64</v>
      </c>
      <c r="AM65" s="7"/>
      <c r="AN65" s="58">
        <f t="shared" si="0"/>
        <v>0</v>
      </c>
      <c r="AO65" s="7"/>
      <c r="AP65" s="58">
        <f t="shared" si="1"/>
        <v>0</v>
      </c>
      <c r="AQ65" s="7"/>
      <c r="AR65" s="58">
        <f t="shared" si="2"/>
        <v>27.3</v>
      </c>
      <c r="AS65" s="7"/>
      <c r="AT65" s="58">
        <f t="shared" si="3"/>
        <v>27.82</v>
      </c>
      <c r="AU65" s="7"/>
      <c r="AV65" s="58">
        <f t="shared" si="4"/>
        <v>6.66</v>
      </c>
      <c r="AW65" s="7"/>
      <c r="AX65" s="58">
        <f t="shared" si="5"/>
        <v>7.08</v>
      </c>
      <c r="AY65" s="7"/>
      <c r="AZ65" s="58">
        <f t="shared" si="6"/>
        <v>68.86</v>
      </c>
      <c r="BA65" s="7"/>
      <c r="BB65" s="5" t="s">
        <v>0</v>
      </c>
      <c r="BC65" s="5" t="s">
        <v>0</v>
      </c>
    </row>
    <row r="66" spans="1:55">
      <c r="A66" s="4"/>
      <c r="C66" s="8" t="s">
        <v>47</v>
      </c>
      <c r="G66" s="1" t="s">
        <v>1</v>
      </c>
      <c r="AL66" s="69"/>
      <c r="AN66" s="10">
        <f t="shared" si="0"/>
        <v>0</v>
      </c>
      <c r="AP66" s="10">
        <f t="shared" si="1"/>
        <v>0</v>
      </c>
      <c r="AR66" s="10">
        <f t="shared" si="2"/>
        <v>0</v>
      </c>
      <c r="AT66" s="10">
        <f t="shared" si="3"/>
        <v>0</v>
      </c>
      <c r="AV66" s="10">
        <f t="shared" si="4"/>
        <v>0</v>
      </c>
      <c r="AX66" s="10">
        <f t="shared" si="5"/>
        <v>0</v>
      </c>
      <c r="AZ66" s="10">
        <f t="shared" si="6"/>
        <v>0</v>
      </c>
    </row>
    <row r="67" spans="1:55">
      <c r="A67" s="4"/>
      <c r="D67" s="8" t="s">
        <v>46</v>
      </c>
      <c r="G67" s="1" t="s">
        <v>1</v>
      </c>
      <c r="AL67" s="69"/>
      <c r="AN67" s="10">
        <f t="shared" si="0"/>
        <v>0</v>
      </c>
      <c r="AP67" s="10">
        <f t="shared" si="1"/>
        <v>0</v>
      </c>
      <c r="AR67" s="10">
        <f t="shared" si="2"/>
        <v>0</v>
      </c>
      <c r="AT67" s="10">
        <f t="shared" si="3"/>
        <v>0</v>
      </c>
      <c r="AV67" s="10">
        <f t="shared" si="4"/>
        <v>0</v>
      </c>
      <c r="AX67" s="10">
        <f t="shared" si="5"/>
        <v>0</v>
      </c>
      <c r="AZ67" s="10">
        <f t="shared" si="6"/>
        <v>0</v>
      </c>
    </row>
    <row r="68" spans="1:55">
      <c r="A68" s="4"/>
      <c r="E68" s="4" t="s">
        <v>45</v>
      </c>
      <c r="G68" s="1" t="s">
        <v>1</v>
      </c>
      <c r="H68" s="2" t="s">
        <v>37</v>
      </c>
      <c r="J68" s="12">
        <v>0</v>
      </c>
      <c r="L68" s="12">
        <v>0</v>
      </c>
      <c r="N68" s="12">
        <v>30</v>
      </c>
      <c r="P68" s="12">
        <v>30</v>
      </c>
      <c r="R68" s="12">
        <v>40</v>
      </c>
      <c r="T68" s="12">
        <v>10</v>
      </c>
      <c r="V68" s="12">
        <v>110</v>
      </c>
      <c r="X68" s="3" t="s">
        <v>44</v>
      </c>
      <c r="Z68" s="10">
        <v>0</v>
      </c>
      <c r="AB68" s="10">
        <v>0</v>
      </c>
      <c r="AD68" s="10">
        <v>6</v>
      </c>
      <c r="AF68" s="10">
        <v>6</v>
      </c>
      <c r="AH68" s="10">
        <v>8</v>
      </c>
      <c r="AJ68" s="10">
        <v>2</v>
      </c>
      <c r="AL68" s="69">
        <f t="shared" si="13"/>
        <v>22</v>
      </c>
      <c r="AN68" s="10">
        <f t="shared" si="0"/>
        <v>0</v>
      </c>
      <c r="AP68" s="10">
        <f t="shared" si="1"/>
        <v>0</v>
      </c>
      <c r="AR68" s="10">
        <f t="shared" si="2"/>
        <v>6.3</v>
      </c>
      <c r="AT68" s="10">
        <f t="shared" si="3"/>
        <v>6.42</v>
      </c>
      <c r="AV68" s="10">
        <f t="shared" si="4"/>
        <v>8.8800000000000008</v>
      </c>
      <c r="AX68" s="10">
        <f t="shared" si="5"/>
        <v>2.36</v>
      </c>
      <c r="AZ68" s="10">
        <f t="shared" si="6"/>
        <v>23.96</v>
      </c>
      <c r="BB68" s="2" t="s">
        <v>4</v>
      </c>
      <c r="BC68" s="2" t="s">
        <v>3</v>
      </c>
    </row>
    <row r="69" spans="1:55">
      <c r="A69" s="4"/>
      <c r="E69" s="4" t="s">
        <v>43</v>
      </c>
      <c r="G69" s="1" t="s">
        <v>1</v>
      </c>
      <c r="H69" s="2" t="s">
        <v>5</v>
      </c>
      <c r="J69" s="9"/>
      <c r="L69" s="9"/>
      <c r="N69" s="9"/>
      <c r="P69" s="9"/>
      <c r="R69" s="9"/>
      <c r="T69" s="9"/>
      <c r="V69" s="9"/>
      <c r="X69" s="3" t="s">
        <v>0</v>
      </c>
      <c r="Z69" s="11">
        <v>0</v>
      </c>
      <c r="AB69" s="11">
        <v>0</v>
      </c>
      <c r="AD69" s="11">
        <v>4</v>
      </c>
      <c r="AF69" s="11">
        <v>6</v>
      </c>
      <c r="AH69" s="11">
        <v>2</v>
      </c>
      <c r="AJ69" s="11">
        <v>0</v>
      </c>
      <c r="AK69" s="32"/>
      <c r="AL69" s="73">
        <f t="shared" si="13"/>
        <v>12</v>
      </c>
      <c r="AN69" s="11">
        <f t="shared" si="0"/>
        <v>0</v>
      </c>
      <c r="AO69" s="32"/>
      <c r="AP69" s="11">
        <f t="shared" si="1"/>
        <v>0</v>
      </c>
      <c r="AQ69" s="32"/>
      <c r="AR69" s="11">
        <f t="shared" si="2"/>
        <v>4.2</v>
      </c>
      <c r="AS69" s="32"/>
      <c r="AT69" s="11">
        <f t="shared" si="3"/>
        <v>6.42</v>
      </c>
      <c r="AU69" s="32"/>
      <c r="AV69" s="11">
        <f t="shared" si="4"/>
        <v>2.2200000000000002</v>
      </c>
      <c r="AW69" s="32"/>
      <c r="AX69" s="11">
        <f t="shared" si="5"/>
        <v>0</v>
      </c>
      <c r="AY69" s="32"/>
      <c r="AZ69" s="11">
        <f t="shared" si="6"/>
        <v>12.840000000000002</v>
      </c>
      <c r="BB69" s="2" t="s">
        <v>4</v>
      </c>
      <c r="BC69" s="2" t="s">
        <v>3</v>
      </c>
    </row>
    <row r="70" spans="1:55">
      <c r="A70" s="4"/>
      <c r="D70" s="8" t="s">
        <v>42</v>
      </c>
      <c r="G70" s="1" t="s">
        <v>1</v>
      </c>
      <c r="H70" s="2" t="s">
        <v>0</v>
      </c>
      <c r="J70" s="9"/>
      <c r="L70" s="9"/>
      <c r="N70" s="9"/>
      <c r="P70" s="9"/>
      <c r="R70" s="9"/>
      <c r="T70" s="9"/>
      <c r="V70" s="9"/>
      <c r="X70" s="3" t="s">
        <v>0</v>
      </c>
      <c r="Z70" s="10">
        <v>0</v>
      </c>
      <c r="AB70" s="10">
        <v>0</v>
      </c>
      <c r="AD70" s="10">
        <v>10</v>
      </c>
      <c r="AF70" s="10">
        <v>12</v>
      </c>
      <c r="AH70" s="10">
        <v>10</v>
      </c>
      <c r="AJ70" s="10">
        <v>2</v>
      </c>
      <c r="AL70" s="69">
        <f t="shared" si="13"/>
        <v>34</v>
      </c>
      <c r="AN70" s="10">
        <f t="shared" si="0"/>
        <v>0</v>
      </c>
      <c r="AP70" s="10">
        <f t="shared" si="1"/>
        <v>0</v>
      </c>
      <c r="AR70" s="10">
        <f t="shared" si="2"/>
        <v>10.5</v>
      </c>
      <c r="AT70" s="10">
        <f t="shared" si="3"/>
        <v>12.84</v>
      </c>
      <c r="AV70" s="10">
        <f t="shared" si="4"/>
        <v>11.1</v>
      </c>
      <c r="AX70" s="10">
        <f t="shared" si="5"/>
        <v>2.36</v>
      </c>
      <c r="AZ70" s="10">
        <f t="shared" si="6"/>
        <v>36.799999999999997</v>
      </c>
      <c r="BB70" s="2" t="s">
        <v>0</v>
      </c>
      <c r="BC70" s="2" t="s">
        <v>0</v>
      </c>
    </row>
    <row r="71" spans="1:55">
      <c r="A71" s="4"/>
      <c r="D71" s="8" t="s">
        <v>41</v>
      </c>
      <c r="G71" s="1" t="s">
        <v>1</v>
      </c>
      <c r="AL71" s="69"/>
      <c r="AN71" s="10">
        <f t="shared" si="0"/>
        <v>0</v>
      </c>
      <c r="AP71" s="10">
        <f t="shared" si="1"/>
        <v>0</v>
      </c>
      <c r="AR71" s="10">
        <f t="shared" si="2"/>
        <v>0</v>
      </c>
      <c r="AT71" s="10">
        <f t="shared" si="3"/>
        <v>0</v>
      </c>
      <c r="AV71" s="10">
        <f t="shared" si="4"/>
        <v>0</v>
      </c>
      <c r="AX71" s="10">
        <f t="shared" si="5"/>
        <v>0</v>
      </c>
      <c r="AZ71" s="10">
        <f t="shared" si="6"/>
        <v>0</v>
      </c>
    </row>
    <row r="72" spans="1:55">
      <c r="A72" s="4"/>
      <c r="E72" s="4" t="s">
        <v>40</v>
      </c>
      <c r="G72" s="1" t="s">
        <v>1</v>
      </c>
      <c r="H72" s="2" t="s">
        <v>5</v>
      </c>
      <c r="J72" s="9"/>
      <c r="L72" s="9"/>
      <c r="N72" s="9"/>
      <c r="P72" s="9"/>
      <c r="R72" s="9"/>
      <c r="T72" s="9"/>
      <c r="V72" s="9"/>
      <c r="X72" s="3" t="s">
        <v>0</v>
      </c>
      <c r="Z72" s="10">
        <v>0</v>
      </c>
      <c r="AB72" s="10">
        <v>0</v>
      </c>
      <c r="AD72" s="10">
        <v>3</v>
      </c>
      <c r="AF72" s="10">
        <v>4</v>
      </c>
      <c r="AH72" s="10">
        <v>4</v>
      </c>
      <c r="AJ72" s="10">
        <v>4</v>
      </c>
      <c r="AL72" s="69">
        <f t="shared" si="13"/>
        <v>15</v>
      </c>
      <c r="AN72" s="10">
        <f t="shared" si="0"/>
        <v>0</v>
      </c>
      <c r="AP72" s="10">
        <f t="shared" si="1"/>
        <v>0</v>
      </c>
      <c r="AR72" s="10">
        <f t="shared" si="2"/>
        <v>3.15</v>
      </c>
      <c r="AT72" s="10">
        <f t="shared" si="3"/>
        <v>4.28</v>
      </c>
      <c r="AV72" s="10">
        <f t="shared" si="4"/>
        <v>4.4400000000000004</v>
      </c>
      <c r="AX72" s="10">
        <f t="shared" si="5"/>
        <v>4.72</v>
      </c>
      <c r="AZ72" s="10">
        <f t="shared" si="6"/>
        <v>16.59</v>
      </c>
      <c r="BB72" s="2" t="s">
        <v>4</v>
      </c>
      <c r="BC72" s="2" t="s">
        <v>14</v>
      </c>
    </row>
    <row r="73" spans="1:55">
      <c r="A73" s="4"/>
      <c r="E73" s="4" t="s">
        <v>39</v>
      </c>
      <c r="G73" s="1" t="s">
        <v>1</v>
      </c>
      <c r="H73" s="2" t="s">
        <v>5</v>
      </c>
      <c r="J73" s="9"/>
      <c r="L73" s="9"/>
      <c r="N73" s="9"/>
      <c r="P73" s="9"/>
      <c r="R73" s="9"/>
      <c r="T73" s="9"/>
      <c r="V73" s="9"/>
      <c r="X73" s="3" t="s">
        <v>0</v>
      </c>
      <c r="Z73" s="10">
        <v>0</v>
      </c>
      <c r="AB73" s="10">
        <v>0</v>
      </c>
      <c r="AD73" s="10">
        <v>2</v>
      </c>
      <c r="AF73" s="10">
        <v>2</v>
      </c>
      <c r="AH73" s="10">
        <v>2</v>
      </c>
      <c r="AJ73" s="10">
        <v>2</v>
      </c>
      <c r="AL73" s="69">
        <f t="shared" si="13"/>
        <v>8</v>
      </c>
      <c r="AN73" s="10">
        <f t="shared" si="0"/>
        <v>0</v>
      </c>
      <c r="AP73" s="10">
        <f t="shared" si="1"/>
        <v>0</v>
      </c>
      <c r="AR73" s="10">
        <f t="shared" si="2"/>
        <v>2.1</v>
      </c>
      <c r="AT73" s="10">
        <f t="shared" si="3"/>
        <v>2.14</v>
      </c>
      <c r="AV73" s="10">
        <f t="shared" si="4"/>
        <v>2.2200000000000002</v>
      </c>
      <c r="AX73" s="10">
        <f t="shared" si="5"/>
        <v>2.36</v>
      </c>
      <c r="AZ73" s="10">
        <f t="shared" si="6"/>
        <v>8.82</v>
      </c>
      <c r="BB73" s="2" t="s">
        <v>4</v>
      </c>
      <c r="BC73" s="2" t="s">
        <v>14</v>
      </c>
    </row>
    <row r="74" spans="1:55">
      <c r="A74" s="4"/>
      <c r="E74" s="4" t="s">
        <v>38</v>
      </c>
      <c r="G74" s="1" t="s">
        <v>1</v>
      </c>
      <c r="H74" s="2" t="s">
        <v>37</v>
      </c>
      <c r="J74" s="12">
        <v>0</v>
      </c>
      <c r="L74" s="12">
        <v>0</v>
      </c>
      <c r="N74" s="12">
        <v>20</v>
      </c>
      <c r="P74" s="12">
        <v>20</v>
      </c>
      <c r="R74" s="12">
        <v>20</v>
      </c>
      <c r="T74" s="12">
        <v>20</v>
      </c>
      <c r="V74" s="12">
        <v>80</v>
      </c>
      <c r="X74" s="3" t="s">
        <v>36</v>
      </c>
      <c r="Z74" s="11">
        <v>0</v>
      </c>
      <c r="AB74" s="11">
        <v>0</v>
      </c>
      <c r="AD74" s="11">
        <v>1</v>
      </c>
      <c r="AF74" s="11">
        <v>1</v>
      </c>
      <c r="AH74" s="11">
        <v>1</v>
      </c>
      <c r="AJ74" s="11">
        <v>1</v>
      </c>
      <c r="AK74" s="32"/>
      <c r="AL74" s="73">
        <f t="shared" si="13"/>
        <v>4</v>
      </c>
      <c r="AN74" s="11">
        <f t="shared" si="0"/>
        <v>0</v>
      </c>
      <c r="AO74" s="32"/>
      <c r="AP74" s="11">
        <f t="shared" si="1"/>
        <v>0</v>
      </c>
      <c r="AQ74" s="32"/>
      <c r="AR74" s="11">
        <f t="shared" si="2"/>
        <v>1.05</v>
      </c>
      <c r="AS74" s="32"/>
      <c r="AT74" s="11">
        <f t="shared" si="3"/>
        <v>1.07</v>
      </c>
      <c r="AU74" s="32"/>
      <c r="AV74" s="11">
        <f t="shared" si="4"/>
        <v>1.1100000000000001</v>
      </c>
      <c r="AW74" s="32"/>
      <c r="AX74" s="11">
        <f t="shared" si="5"/>
        <v>1.18</v>
      </c>
      <c r="AY74" s="32"/>
      <c r="AZ74" s="11">
        <f t="shared" si="6"/>
        <v>4.41</v>
      </c>
      <c r="BB74" s="2" t="s">
        <v>4</v>
      </c>
      <c r="BC74" s="2" t="s">
        <v>14</v>
      </c>
    </row>
    <row r="75" spans="1:55" s="8" customFormat="1">
      <c r="B75" s="7"/>
      <c r="C75" s="7"/>
      <c r="D75" s="8" t="s">
        <v>35</v>
      </c>
      <c r="E75" s="7"/>
      <c r="F75" s="7"/>
      <c r="G75" s="7" t="s">
        <v>1</v>
      </c>
      <c r="H75" s="5" t="s">
        <v>0</v>
      </c>
      <c r="I75" s="7"/>
      <c r="J75" s="65"/>
      <c r="K75" s="7"/>
      <c r="L75" s="65"/>
      <c r="M75" s="7"/>
      <c r="N75" s="65"/>
      <c r="O75" s="7"/>
      <c r="P75" s="65"/>
      <c r="Q75" s="7"/>
      <c r="R75" s="65"/>
      <c r="S75" s="7"/>
      <c r="T75" s="65"/>
      <c r="U75" s="7"/>
      <c r="V75" s="65"/>
      <c r="W75" s="7"/>
      <c r="X75" s="16" t="s">
        <v>0</v>
      </c>
      <c r="Y75" s="7"/>
      <c r="Z75" s="59">
        <v>0</v>
      </c>
      <c r="AA75" s="7"/>
      <c r="AB75" s="59">
        <v>0</v>
      </c>
      <c r="AC75" s="7"/>
      <c r="AD75" s="59">
        <v>6</v>
      </c>
      <c r="AE75" s="7"/>
      <c r="AF75" s="59">
        <v>7</v>
      </c>
      <c r="AG75" s="7"/>
      <c r="AH75" s="59">
        <v>7</v>
      </c>
      <c r="AI75" s="7"/>
      <c r="AJ75" s="66">
        <v>7</v>
      </c>
      <c r="AK75" s="67"/>
      <c r="AL75" s="76">
        <f t="shared" si="13"/>
        <v>27</v>
      </c>
      <c r="AM75" s="7"/>
      <c r="AN75" s="66">
        <f t="shared" si="0"/>
        <v>0</v>
      </c>
      <c r="AO75" s="67"/>
      <c r="AP75" s="66">
        <f t="shared" si="1"/>
        <v>0</v>
      </c>
      <c r="AQ75" s="67"/>
      <c r="AR75" s="66">
        <f t="shared" si="2"/>
        <v>6.3</v>
      </c>
      <c r="AS75" s="67"/>
      <c r="AT75" s="66">
        <f t="shared" si="3"/>
        <v>7.49</v>
      </c>
      <c r="AU75" s="67"/>
      <c r="AV75" s="66">
        <f t="shared" si="4"/>
        <v>7.77</v>
      </c>
      <c r="AW75" s="67"/>
      <c r="AX75" s="66">
        <f t="shared" si="5"/>
        <v>8.26</v>
      </c>
      <c r="AY75" s="67"/>
      <c r="AZ75" s="66">
        <f t="shared" si="6"/>
        <v>29.82</v>
      </c>
      <c r="BA75" s="7"/>
      <c r="BB75" s="5" t="s">
        <v>0</v>
      </c>
      <c r="BC75" s="5" t="s">
        <v>0</v>
      </c>
    </row>
    <row r="76" spans="1:55" s="8" customFormat="1">
      <c r="B76" s="8" t="s">
        <v>34</v>
      </c>
      <c r="C76" s="7"/>
      <c r="D76" s="7"/>
      <c r="E76" s="7"/>
      <c r="F76" s="7"/>
      <c r="G76" s="7" t="s">
        <v>1</v>
      </c>
      <c r="H76" s="5" t="s">
        <v>0</v>
      </c>
      <c r="I76" s="7"/>
      <c r="J76" s="65"/>
      <c r="K76" s="7"/>
      <c r="L76" s="65"/>
      <c r="M76" s="7"/>
      <c r="N76" s="65"/>
      <c r="O76" s="7"/>
      <c r="P76" s="65"/>
      <c r="Q76" s="7"/>
      <c r="R76" s="65"/>
      <c r="S76" s="7"/>
      <c r="T76" s="65"/>
      <c r="U76" s="7"/>
      <c r="V76" s="65"/>
      <c r="W76" s="7"/>
      <c r="X76" s="16" t="s">
        <v>0</v>
      </c>
      <c r="Y76" s="7"/>
      <c r="Z76" s="58">
        <v>0</v>
      </c>
      <c r="AA76" s="7"/>
      <c r="AB76" s="58">
        <v>0</v>
      </c>
      <c r="AC76" s="7"/>
      <c r="AD76" s="58">
        <f>SUM(AD61+AD65+AD70+AD75+AD43)</f>
        <v>349.2</v>
      </c>
      <c r="AE76" s="7"/>
      <c r="AF76" s="58">
        <f>SUM(AF61+AF65+AF70+AF75+AF43)</f>
        <v>611.70000000000005</v>
      </c>
      <c r="AG76" s="7"/>
      <c r="AH76" s="58">
        <f>SUM(AH61+AH65+AH70+AH75+AH43)</f>
        <v>569.5</v>
      </c>
      <c r="AI76" s="7"/>
      <c r="AJ76" s="58">
        <f>SUM(AJ61+AJ65+AJ70+AJ75+AJ43)</f>
        <v>517.5</v>
      </c>
      <c r="AK76" s="7"/>
      <c r="AL76" s="58">
        <f>SUM(AL61+AL65+AL70+AL75+AL43)</f>
        <v>2047.9</v>
      </c>
      <c r="AM76" s="7"/>
      <c r="AN76" s="58">
        <f t="shared" ref="AN76:AN98" si="14">Z76</f>
        <v>0</v>
      </c>
      <c r="AO76" s="7"/>
      <c r="AP76" s="58">
        <f t="shared" ref="AP76:AP98" si="15">(AB76*2%)+AB76</f>
        <v>0</v>
      </c>
      <c r="AQ76" s="7"/>
      <c r="AR76" s="58">
        <f t="shared" ref="AR76:AR98" si="16">(AD76*5%)+AD76</f>
        <v>366.65999999999997</v>
      </c>
      <c r="AS76" s="7"/>
      <c r="AT76" s="58">
        <f t="shared" ref="AT76:AT98" si="17">(AF76*7%)+AF76</f>
        <v>654.51900000000001</v>
      </c>
      <c r="AU76" s="7"/>
      <c r="AV76" s="58">
        <f t="shared" ref="AV76:AV98" si="18">(AH76*11%)+AH76</f>
        <v>632.14499999999998</v>
      </c>
      <c r="AW76" s="7"/>
      <c r="AX76" s="58">
        <f t="shared" ref="AX76:AX98" si="19">(AJ76*18%)+AJ76</f>
        <v>610.65</v>
      </c>
      <c r="AY76" s="7"/>
      <c r="AZ76" s="58">
        <f t="shared" ref="AZ76:AZ97" si="20">SUM(AN76:AX76)</f>
        <v>2263.9740000000002</v>
      </c>
      <c r="BA76" s="7"/>
      <c r="BB76" s="5" t="s">
        <v>0</v>
      </c>
      <c r="BC76" s="5" t="s">
        <v>0</v>
      </c>
    </row>
    <row r="77" spans="1:55">
      <c r="A77" s="4"/>
      <c r="B77" s="8" t="s">
        <v>33</v>
      </c>
      <c r="G77" s="1" t="s">
        <v>1</v>
      </c>
      <c r="AL77" s="69"/>
      <c r="AN77" s="10">
        <f t="shared" si="14"/>
        <v>0</v>
      </c>
      <c r="AP77" s="10">
        <f t="shared" si="15"/>
        <v>0</v>
      </c>
      <c r="AR77" s="10">
        <f t="shared" si="16"/>
        <v>0</v>
      </c>
      <c r="AT77" s="10">
        <f t="shared" si="17"/>
        <v>0</v>
      </c>
      <c r="AV77" s="10">
        <f t="shared" si="18"/>
        <v>0</v>
      </c>
      <c r="AX77" s="10">
        <f t="shared" si="19"/>
        <v>0</v>
      </c>
      <c r="AZ77" s="10">
        <f t="shared" si="20"/>
        <v>0</v>
      </c>
    </row>
    <row r="78" spans="1:55">
      <c r="A78" s="4"/>
      <c r="C78" s="4" t="s">
        <v>32</v>
      </c>
      <c r="G78" s="1" t="s">
        <v>1</v>
      </c>
      <c r="H78" s="2" t="s">
        <v>5</v>
      </c>
      <c r="J78" s="9"/>
      <c r="L78" s="9"/>
      <c r="N78" s="9"/>
      <c r="P78" s="9"/>
      <c r="R78" s="9"/>
      <c r="T78" s="9"/>
      <c r="V78" s="9"/>
      <c r="X78" s="3" t="s">
        <v>0</v>
      </c>
      <c r="Z78" s="10">
        <v>0</v>
      </c>
      <c r="AB78" s="10">
        <v>0</v>
      </c>
      <c r="AD78" s="10">
        <v>2</v>
      </c>
      <c r="AF78" s="10">
        <v>2</v>
      </c>
      <c r="AH78" s="10">
        <v>2</v>
      </c>
      <c r="AJ78" s="10">
        <v>2</v>
      </c>
      <c r="AL78" s="69">
        <f t="shared" si="13"/>
        <v>8</v>
      </c>
      <c r="AN78" s="10">
        <f t="shared" si="14"/>
        <v>0</v>
      </c>
      <c r="AP78" s="10">
        <f t="shared" si="15"/>
        <v>0</v>
      </c>
      <c r="AR78" s="10">
        <f t="shared" si="16"/>
        <v>2.1</v>
      </c>
      <c r="AT78" s="10">
        <f t="shared" si="17"/>
        <v>2.14</v>
      </c>
      <c r="AV78" s="10">
        <f t="shared" si="18"/>
        <v>2.2200000000000002</v>
      </c>
      <c r="AX78" s="10">
        <f t="shared" si="19"/>
        <v>2.36</v>
      </c>
      <c r="AZ78" s="10">
        <f t="shared" si="20"/>
        <v>8.82</v>
      </c>
      <c r="BB78" s="2" t="s">
        <v>4</v>
      </c>
      <c r="BC78" s="2" t="s">
        <v>3</v>
      </c>
    </row>
    <row r="79" spans="1:55">
      <c r="A79" s="4"/>
      <c r="C79" s="4" t="s">
        <v>31</v>
      </c>
      <c r="G79" s="1" t="s">
        <v>1</v>
      </c>
      <c r="H79" s="2" t="s">
        <v>5</v>
      </c>
      <c r="J79" s="9"/>
      <c r="L79" s="9"/>
      <c r="N79" s="9"/>
      <c r="P79" s="9"/>
      <c r="R79" s="9"/>
      <c r="T79" s="9"/>
      <c r="V79" s="9"/>
      <c r="X79" s="3" t="s">
        <v>0</v>
      </c>
      <c r="Z79" s="10">
        <v>0</v>
      </c>
      <c r="AB79" s="10">
        <v>0</v>
      </c>
      <c r="AD79" s="10">
        <v>4</v>
      </c>
      <c r="AF79" s="10">
        <v>4</v>
      </c>
      <c r="AH79" s="10">
        <v>4</v>
      </c>
      <c r="AJ79" s="10">
        <v>4</v>
      </c>
      <c r="AL79" s="69">
        <f t="shared" si="13"/>
        <v>16</v>
      </c>
      <c r="AN79" s="10">
        <f t="shared" si="14"/>
        <v>0</v>
      </c>
      <c r="AP79" s="10">
        <f t="shared" si="15"/>
        <v>0</v>
      </c>
      <c r="AR79" s="10">
        <f t="shared" si="16"/>
        <v>4.2</v>
      </c>
      <c r="AT79" s="10">
        <f t="shared" si="17"/>
        <v>4.28</v>
      </c>
      <c r="AV79" s="10">
        <f t="shared" si="18"/>
        <v>4.4400000000000004</v>
      </c>
      <c r="AX79" s="10">
        <f t="shared" si="19"/>
        <v>4.72</v>
      </c>
      <c r="AZ79" s="10">
        <f t="shared" si="20"/>
        <v>17.64</v>
      </c>
      <c r="BB79" s="2" t="s">
        <v>4</v>
      </c>
      <c r="BC79" s="2" t="s">
        <v>3</v>
      </c>
    </row>
    <row r="80" spans="1:55">
      <c r="A80" s="4"/>
      <c r="C80" s="4" t="s">
        <v>30</v>
      </c>
      <c r="G80" s="1" t="s">
        <v>1</v>
      </c>
      <c r="H80" s="2" t="s">
        <v>5</v>
      </c>
      <c r="J80" s="9"/>
      <c r="L80" s="9"/>
      <c r="N80" s="9"/>
      <c r="P80" s="9"/>
      <c r="R80" s="9"/>
      <c r="T80" s="9"/>
      <c r="V80" s="9"/>
      <c r="X80" s="3" t="s">
        <v>0</v>
      </c>
      <c r="Z80" s="10">
        <v>0</v>
      </c>
      <c r="AB80" s="10">
        <v>0</v>
      </c>
      <c r="AD80" s="10">
        <v>4</v>
      </c>
      <c r="AF80" s="10">
        <v>4</v>
      </c>
      <c r="AH80" s="10">
        <v>4</v>
      </c>
      <c r="AJ80" s="10">
        <v>4</v>
      </c>
      <c r="AL80" s="69">
        <f t="shared" si="13"/>
        <v>16</v>
      </c>
      <c r="AN80" s="10">
        <f t="shared" si="14"/>
        <v>0</v>
      </c>
      <c r="AP80" s="10">
        <f t="shared" si="15"/>
        <v>0</v>
      </c>
      <c r="AR80" s="10">
        <f t="shared" si="16"/>
        <v>4.2</v>
      </c>
      <c r="AT80" s="10">
        <f t="shared" si="17"/>
        <v>4.28</v>
      </c>
      <c r="AV80" s="10">
        <f t="shared" si="18"/>
        <v>4.4400000000000004</v>
      </c>
      <c r="AX80" s="10">
        <f t="shared" si="19"/>
        <v>4.72</v>
      </c>
      <c r="AZ80" s="10">
        <f t="shared" si="20"/>
        <v>17.64</v>
      </c>
      <c r="BB80" s="2" t="s">
        <v>4</v>
      </c>
      <c r="BC80" s="2" t="s">
        <v>3</v>
      </c>
    </row>
    <row r="81" spans="1:55">
      <c r="A81" s="4"/>
      <c r="B81" s="4"/>
      <c r="C81" s="8" t="s">
        <v>29</v>
      </c>
      <c r="G81" s="1" t="s">
        <v>1</v>
      </c>
      <c r="AL81" s="69">
        <f t="shared" si="13"/>
        <v>0</v>
      </c>
      <c r="AN81" s="10">
        <f t="shared" si="14"/>
        <v>0</v>
      </c>
      <c r="AP81" s="10">
        <f t="shared" si="15"/>
        <v>0</v>
      </c>
      <c r="AR81" s="10">
        <f t="shared" si="16"/>
        <v>0</v>
      </c>
      <c r="AT81" s="10">
        <f t="shared" si="17"/>
        <v>0</v>
      </c>
      <c r="AV81" s="10">
        <f t="shared" si="18"/>
        <v>0</v>
      </c>
      <c r="AX81" s="10">
        <f t="shared" si="19"/>
        <v>0</v>
      </c>
      <c r="AZ81" s="10">
        <f t="shared" si="20"/>
        <v>0</v>
      </c>
    </row>
    <row r="82" spans="1:55">
      <c r="A82" s="4"/>
      <c r="B82" s="4"/>
      <c r="D82" s="4" t="s">
        <v>28</v>
      </c>
      <c r="G82" s="1" t="s">
        <v>1</v>
      </c>
      <c r="H82" s="2" t="s">
        <v>16</v>
      </c>
      <c r="J82" s="12">
        <v>0</v>
      </c>
      <c r="L82" s="12">
        <v>0</v>
      </c>
      <c r="N82" s="12">
        <v>4</v>
      </c>
      <c r="P82" s="12">
        <v>4</v>
      </c>
      <c r="R82" s="12">
        <v>4</v>
      </c>
      <c r="T82" s="12">
        <v>4</v>
      </c>
      <c r="V82" s="12">
        <v>16</v>
      </c>
      <c r="X82" s="3" t="s">
        <v>27</v>
      </c>
      <c r="Z82" s="10">
        <v>0</v>
      </c>
      <c r="AB82" s="10">
        <v>0</v>
      </c>
      <c r="AD82" s="10">
        <v>6</v>
      </c>
      <c r="AF82" s="10">
        <v>6</v>
      </c>
      <c r="AH82" s="10">
        <v>6</v>
      </c>
      <c r="AJ82" s="10">
        <v>6</v>
      </c>
      <c r="AL82" s="69">
        <f t="shared" si="13"/>
        <v>24</v>
      </c>
      <c r="AN82" s="10">
        <f t="shared" si="14"/>
        <v>0</v>
      </c>
      <c r="AP82" s="10">
        <f t="shared" si="15"/>
        <v>0</v>
      </c>
      <c r="AR82" s="10">
        <f t="shared" si="16"/>
        <v>6.3</v>
      </c>
      <c r="AT82" s="10">
        <f t="shared" si="17"/>
        <v>6.42</v>
      </c>
      <c r="AV82" s="10">
        <f t="shared" si="18"/>
        <v>6.66</v>
      </c>
      <c r="AX82" s="10">
        <f t="shared" si="19"/>
        <v>7.08</v>
      </c>
      <c r="AZ82" s="10">
        <f t="shared" si="20"/>
        <v>26.46</v>
      </c>
      <c r="BB82" s="2" t="s">
        <v>4</v>
      </c>
      <c r="BC82" s="2" t="s">
        <v>3</v>
      </c>
    </row>
    <row r="83" spans="1:55">
      <c r="A83" s="4"/>
      <c r="B83" s="4"/>
      <c r="D83" s="4" t="s">
        <v>26</v>
      </c>
      <c r="G83" s="1" t="s">
        <v>1</v>
      </c>
      <c r="H83" s="2" t="s">
        <v>16</v>
      </c>
      <c r="J83" s="12">
        <v>0</v>
      </c>
      <c r="L83" s="12">
        <v>0</v>
      </c>
      <c r="N83" s="12">
        <v>6</v>
      </c>
      <c r="P83" s="12">
        <v>6</v>
      </c>
      <c r="R83" s="12">
        <v>6</v>
      </c>
      <c r="T83" s="12">
        <v>6</v>
      </c>
      <c r="V83" s="12">
        <v>24</v>
      </c>
      <c r="X83" s="3" t="s">
        <v>25</v>
      </c>
      <c r="Z83" s="11">
        <v>0</v>
      </c>
      <c r="AB83" s="11">
        <v>0</v>
      </c>
      <c r="AD83" s="11">
        <v>7.2</v>
      </c>
      <c r="AF83" s="11">
        <v>7.2</v>
      </c>
      <c r="AH83" s="11">
        <v>7.2</v>
      </c>
      <c r="AJ83" s="11">
        <v>7.2</v>
      </c>
      <c r="AK83" s="32"/>
      <c r="AL83" s="73">
        <f t="shared" si="13"/>
        <v>28.8</v>
      </c>
      <c r="AN83" s="11">
        <f t="shared" si="14"/>
        <v>0</v>
      </c>
      <c r="AO83" s="32"/>
      <c r="AP83" s="11">
        <f t="shared" si="15"/>
        <v>0</v>
      </c>
      <c r="AQ83" s="32"/>
      <c r="AR83" s="11">
        <f t="shared" si="16"/>
        <v>7.5600000000000005</v>
      </c>
      <c r="AS83" s="32"/>
      <c r="AT83" s="11">
        <f t="shared" si="17"/>
        <v>7.7040000000000006</v>
      </c>
      <c r="AU83" s="32"/>
      <c r="AV83" s="11">
        <f t="shared" si="18"/>
        <v>7.992</v>
      </c>
      <c r="AW83" s="32"/>
      <c r="AX83" s="11">
        <f t="shared" si="19"/>
        <v>8.4960000000000004</v>
      </c>
      <c r="AY83" s="32"/>
      <c r="AZ83" s="11">
        <f t="shared" si="20"/>
        <v>31.752000000000002</v>
      </c>
      <c r="BB83" s="2" t="s">
        <v>4</v>
      </c>
      <c r="BC83" s="2" t="s">
        <v>3</v>
      </c>
    </row>
    <row r="84" spans="1:55" s="8" customFormat="1">
      <c r="C84" s="8" t="s">
        <v>24</v>
      </c>
      <c r="D84" s="7"/>
      <c r="E84" s="7"/>
      <c r="F84" s="7"/>
      <c r="G84" s="7" t="s">
        <v>1</v>
      </c>
      <c r="H84" s="5" t="s">
        <v>0</v>
      </c>
      <c r="I84" s="7"/>
      <c r="J84" s="65"/>
      <c r="K84" s="7"/>
      <c r="L84" s="65"/>
      <c r="M84" s="7"/>
      <c r="N84" s="65"/>
      <c r="O84" s="7"/>
      <c r="P84" s="65"/>
      <c r="Q84" s="7"/>
      <c r="R84" s="65"/>
      <c r="S84" s="7"/>
      <c r="T84" s="65"/>
      <c r="U84" s="7"/>
      <c r="V84" s="65"/>
      <c r="W84" s="7"/>
      <c r="X84" s="16" t="s">
        <v>0</v>
      </c>
      <c r="Y84" s="7"/>
      <c r="Z84" s="58">
        <v>0</v>
      </c>
      <c r="AA84" s="7"/>
      <c r="AB84" s="58">
        <v>0</v>
      </c>
      <c r="AC84" s="7"/>
      <c r="AD84" s="58">
        <f>SUM(AD82+AD83)</f>
        <v>13.2</v>
      </c>
      <c r="AE84" s="7"/>
      <c r="AF84" s="58">
        <f>SUM(AF82+AF83)</f>
        <v>13.2</v>
      </c>
      <c r="AG84" s="7"/>
      <c r="AH84" s="58">
        <f>SUM(AH82+AH83)</f>
        <v>13.2</v>
      </c>
      <c r="AI84" s="7"/>
      <c r="AJ84" s="58">
        <f>SUM(AJ82+AJ83)</f>
        <v>13.2</v>
      </c>
      <c r="AK84" s="7"/>
      <c r="AL84" s="69">
        <f t="shared" si="13"/>
        <v>52.8</v>
      </c>
      <c r="AM84" s="7"/>
      <c r="AN84" s="58">
        <f t="shared" si="14"/>
        <v>0</v>
      </c>
      <c r="AO84" s="7"/>
      <c r="AP84" s="58">
        <f t="shared" si="15"/>
        <v>0</v>
      </c>
      <c r="AQ84" s="7"/>
      <c r="AR84" s="58">
        <f t="shared" si="16"/>
        <v>13.86</v>
      </c>
      <c r="AS84" s="7"/>
      <c r="AT84" s="58">
        <f t="shared" si="17"/>
        <v>14.123999999999999</v>
      </c>
      <c r="AU84" s="7"/>
      <c r="AV84" s="58">
        <f t="shared" si="18"/>
        <v>14.651999999999999</v>
      </c>
      <c r="AW84" s="7"/>
      <c r="AX84" s="58">
        <f t="shared" si="19"/>
        <v>15.575999999999999</v>
      </c>
      <c r="AY84" s="7"/>
      <c r="AZ84" s="58">
        <f t="shared" si="20"/>
        <v>58.211999999999996</v>
      </c>
      <c r="BA84" s="7"/>
      <c r="BB84" s="5" t="s">
        <v>0</v>
      </c>
      <c r="BC84" s="5" t="s">
        <v>0</v>
      </c>
    </row>
    <row r="85" spans="1:55">
      <c r="A85" s="4"/>
      <c r="B85" s="4"/>
      <c r="C85" s="8" t="s">
        <v>23</v>
      </c>
      <c r="G85" s="1" t="s">
        <v>1</v>
      </c>
      <c r="AL85" s="69"/>
      <c r="AN85" s="10">
        <f t="shared" si="14"/>
        <v>0</v>
      </c>
      <c r="AP85" s="10">
        <f t="shared" si="15"/>
        <v>0</v>
      </c>
      <c r="AR85" s="10">
        <f t="shared" si="16"/>
        <v>0</v>
      </c>
      <c r="AT85" s="10">
        <f t="shared" si="17"/>
        <v>0</v>
      </c>
      <c r="AV85" s="10">
        <f t="shared" si="18"/>
        <v>0</v>
      </c>
      <c r="AX85" s="10">
        <f t="shared" si="19"/>
        <v>0</v>
      </c>
      <c r="AZ85" s="10">
        <f t="shared" si="20"/>
        <v>0</v>
      </c>
    </row>
    <row r="86" spans="1:55">
      <c r="A86" s="4"/>
      <c r="B86" s="4"/>
      <c r="D86" s="8" t="s">
        <v>22</v>
      </c>
      <c r="G86" s="1" t="s">
        <v>1</v>
      </c>
      <c r="AL86" s="69"/>
      <c r="AN86" s="10">
        <f t="shared" si="14"/>
        <v>0</v>
      </c>
      <c r="AP86" s="10">
        <f t="shared" si="15"/>
        <v>0</v>
      </c>
      <c r="AR86" s="10">
        <f t="shared" si="16"/>
        <v>0</v>
      </c>
      <c r="AT86" s="10">
        <f t="shared" si="17"/>
        <v>0</v>
      </c>
      <c r="AV86" s="10">
        <f t="shared" si="18"/>
        <v>0</v>
      </c>
      <c r="AX86" s="10">
        <f t="shared" si="19"/>
        <v>0</v>
      </c>
      <c r="AZ86" s="10">
        <f t="shared" si="20"/>
        <v>0</v>
      </c>
    </row>
    <row r="87" spans="1:55">
      <c r="A87" s="4"/>
      <c r="B87" s="4"/>
      <c r="E87" s="4" t="s">
        <v>21</v>
      </c>
      <c r="G87" s="1" t="s">
        <v>1</v>
      </c>
      <c r="H87" s="2" t="s">
        <v>16</v>
      </c>
      <c r="J87" s="12">
        <v>0</v>
      </c>
      <c r="L87" s="12">
        <v>0</v>
      </c>
      <c r="N87" s="12">
        <v>2</v>
      </c>
      <c r="P87" s="12">
        <v>2</v>
      </c>
      <c r="R87" s="12">
        <v>2</v>
      </c>
      <c r="T87" s="12">
        <v>2</v>
      </c>
      <c r="V87" s="12">
        <v>8</v>
      </c>
      <c r="X87" s="3" t="s">
        <v>18</v>
      </c>
      <c r="Z87" s="10">
        <v>0</v>
      </c>
      <c r="AB87" s="10">
        <v>0</v>
      </c>
      <c r="AD87" s="10">
        <v>7.2</v>
      </c>
      <c r="AF87" s="10">
        <v>7.2</v>
      </c>
      <c r="AH87" s="10">
        <v>7.2</v>
      </c>
      <c r="AJ87" s="10">
        <v>7.2</v>
      </c>
      <c r="AL87" s="69">
        <f t="shared" si="13"/>
        <v>28.8</v>
      </c>
      <c r="AN87" s="10">
        <f t="shared" si="14"/>
        <v>0</v>
      </c>
      <c r="AP87" s="10">
        <f t="shared" si="15"/>
        <v>0</v>
      </c>
      <c r="AR87" s="10">
        <f t="shared" si="16"/>
        <v>7.5600000000000005</v>
      </c>
      <c r="AT87" s="10">
        <f t="shared" si="17"/>
        <v>7.7040000000000006</v>
      </c>
      <c r="AV87" s="10">
        <f t="shared" si="18"/>
        <v>7.992</v>
      </c>
      <c r="AX87" s="10">
        <f t="shared" si="19"/>
        <v>8.4960000000000004</v>
      </c>
      <c r="AZ87" s="10">
        <f t="shared" si="20"/>
        <v>31.752000000000002</v>
      </c>
      <c r="BB87" s="2" t="s">
        <v>4</v>
      </c>
      <c r="BC87" s="2" t="s">
        <v>14</v>
      </c>
    </row>
    <row r="88" spans="1:55">
      <c r="A88" s="4"/>
      <c r="B88" s="4"/>
      <c r="E88" s="4" t="s">
        <v>20</v>
      </c>
      <c r="G88" s="1" t="s">
        <v>1</v>
      </c>
      <c r="H88" s="2" t="s">
        <v>16</v>
      </c>
      <c r="J88" s="12">
        <v>0</v>
      </c>
      <c r="L88" s="12">
        <v>0</v>
      </c>
      <c r="N88" s="12">
        <v>2</v>
      </c>
      <c r="P88" s="12">
        <v>2</v>
      </c>
      <c r="R88" s="12">
        <v>2</v>
      </c>
      <c r="T88" s="12">
        <v>2</v>
      </c>
      <c r="V88" s="12">
        <v>8</v>
      </c>
      <c r="X88" s="3" t="s">
        <v>18</v>
      </c>
      <c r="Z88" s="10">
        <v>0</v>
      </c>
      <c r="AB88" s="10">
        <v>0</v>
      </c>
      <c r="AD88" s="10">
        <v>7.2</v>
      </c>
      <c r="AF88" s="10">
        <v>7.2</v>
      </c>
      <c r="AH88" s="10">
        <v>7.2</v>
      </c>
      <c r="AJ88" s="10">
        <v>7.2</v>
      </c>
      <c r="AL88" s="69">
        <f t="shared" si="13"/>
        <v>28.8</v>
      </c>
      <c r="AN88" s="10">
        <f t="shared" si="14"/>
        <v>0</v>
      </c>
      <c r="AP88" s="10">
        <f t="shared" si="15"/>
        <v>0</v>
      </c>
      <c r="AR88" s="10">
        <f t="shared" si="16"/>
        <v>7.5600000000000005</v>
      </c>
      <c r="AT88" s="10">
        <f t="shared" si="17"/>
        <v>7.7040000000000006</v>
      </c>
      <c r="AV88" s="10">
        <f t="shared" si="18"/>
        <v>7.992</v>
      </c>
      <c r="AX88" s="10">
        <f t="shared" si="19"/>
        <v>8.4960000000000004</v>
      </c>
      <c r="AZ88" s="10">
        <f t="shared" si="20"/>
        <v>31.752000000000002</v>
      </c>
      <c r="BB88" s="2" t="s">
        <v>4</v>
      </c>
      <c r="BC88" s="2" t="s">
        <v>14</v>
      </c>
    </row>
    <row r="89" spans="1:55">
      <c r="A89" s="4"/>
      <c r="B89" s="4"/>
      <c r="E89" s="4" t="s">
        <v>19</v>
      </c>
      <c r="G89" s="1" t="s">
        <v>1</v>
      </c>
      <c r="H89" s="2" t="s">
        <v>16</v>
      </c>
      <c r="J89" s="12">
        <v>0</v>
      </c>
      <c r="L89" s="12">
        <v>0</v>
      </c>
      <c r="N89" s="12">
        <v>6</v>
      </c>
      <c r="P89" s="12">
        <v>6</v>
      </c>
      <c r="R89" s="12">
        <v>6</v>
      </c>
      <c r="T89" s="12">
        <v>6</v>
      </c>
      <c r="V89" s="12">
        <v>24</v>
      </c>
      <c r="X89" s="3" t="s">
        <v>18</v>
      </c>
      <c r="Z89" s="10">
        <v>0</v>
      </c>
      <c r="AB89" s="10">
        <v>0</v>
      </c>
      <c r="AD89" s="10">
        <v>21.6</v>
      </c>
      <c r="AF89" s="10">
        <v>21.6</v>
      </c>
      <c r="AH89" s="10">
        <v>21.6</v>
      </c>
      <c r="AJ89" s="10">
        <v>21.6</v>
      </c>
      <c r="AL89" s="69">
        <f t="shared" si="13"/>
        <v>86.4</v>
      </c>
      <c r="AN89" s="10">
        <f t="shared" si="14"/>
        <v>0</v>
      </c>
      <c r="AP89" s="10">
        <f t="shared" si="15"/>
        <v>0</v>
      </c>
      <c r="AR89" s="10">
        <f t="shared" si="16"/>
        <v>22.68</v>
      </c>
      <c r="AT89" s="10">
        <f t="shared" si="17"/>
        <v>23.112000000000002</v>
      </c>
      <c r="AV89" s="10">
        <f t="shared" si="18"/>
        <v>23.976000000000003</v>
      </c>
      <c r="AX89" s="10">
        <f t="shared" si="19"/>
        <v>25.488</v>
      </c>
      <c r="AZ89" s="10">
        <f t="shared" si="20"/>
        <v>95.256</v>
      </c>
      <c r="BB89" s="2" t="s">
        <v>4</v>
      </c>
      <c r="BC89" s="2" t="s">
        <v>14</v>
      </c>
    </row>
    <row r="90" spans="1:55">
      <c r="A90" s="4"/>
      <c r="B90" s="4"/>
      <c r="E90" s="4" t="s">
        <v>17</v>
      </c>
      <c r="G90" s="1" t="s">
        <v>1</v>
      </c>
      <c r="H90" s="2" t="s">
        <v>16</v>
      </c>
      <c r="J90" s="12">
        <v>0</v>
      </c>
      <c r="L90" s="12">
        <v>0</v>
      </c>
      <c r="N90" s="12">
        <v>8</v>
      </c>
      <c r="P90" s="12">
        <v>8</v>
      </c>
      <c r="R90" s="12">
        <v>8</v>
      </c>
      <c r="T90" s="12">
        <v>8</v>
      </c>
      <c r="V90" s="12">
        <v>32</v>
      </c>
      <c r="X90" s="3" t="s">
        <v>15</v>
      </c>
      <c r="Z90" s="11">
        <v>0</v>
      </c>
      <c r="AB90" s="11">
        <v>0</v>
      </c>
      <c r="AD90" s="11">
        <v>14.4</v>
      </c>
      <c r="AF90" s="11">
        <v>14.4</v>
      </c>
      <c r="AH90" s="11">
        <v>14.4</v>
      </c>
      <c r="AJ90" s="11">
        <v>14.4</v>
      </c>
      <c r="AK90" s="32"/>
      <c r="AL90" s="73">
        <f t="shared" si="13"/>
        <v>57.6</v>
      </c>
      <c r="AN90" s="11">
        <f t="shared" si="14"/>
        <v>0</v>
      </c>
      <c r="AO90" s="32"/>
      <c r="AP90" s="11">
        <f t="shared" si="15"/>
        <v>0</v>
      </c>
      <c r="AQ90" s="32"/>
      <c r="AR90" s="11">
        <f t="shared" si="16"/>
        <v>15.120000000000001</v>
      </c>
      <c r="AS90" s="32"/>
      <c r="AT90" s="11">
        <f t="shared" si="17"/>
        <v>15.408000000000001</v>
      </c>
      <c r="AU90" s="32"/>
      <c r="AV90" s="11">
        <f t="shared" si="18"/>
        <v>15.984</v>
      </c>
      <c r="AW90" s="32"/>
      <c r="AX90" s="11">
        <f t="shared" si="19"/>
        <v>16.992000000000001</v>
      </c>
      <c r="AY90" s="32"/>
      <c r="AZ90" s="11">
        <f t="shared" si="20"/>
        <v>63.504000000000005</v>
      </c>
      <c r="BB90" s="2" t="s">
        <v>4</v>
      </c>
      <c r="BC90" s="2" t="s">
        <v>14</v>
      </c>
    </row>
    <row r="91" spans="1:55" s="8" customFormat="1">
      <c r="C91" s="7"/>
      <c r="D91" s="8" t="s">
        <v>13</v>
      </c>
      <c r="E91" s="7"/>
      <c r="F91" s="7"/>
      <c r="G91" s="7" t="s">
        <v>1</v>
      </c>
      <c r="H91" s="5" t="s">
        <v>0</v>
      </c>
      <c r="I91" s="7"/>
      <c r="J91" s="65"/>
      <c r="K91" s="7"/>
      <c r="L91" s="65"/>
      <c r="M91" s="7"/>
      <c r="N91" s="65"/>
      <c r="O91" s="7"/>
      <c r="P91" s="65"/>
      <c r="Q91" s="7"/>
      <c r="R91" s="65"/>
      <c r="S91" s="7"/>
      <c r="T91" s="65"/>
      <c r="U91" s="7"/>
      <c r="V91" s="65"/>
      <c r="W91" s="7"/>
      <c r="X91" s="16" t="s">
        <v>0</v>
      </c>
      <c r="Y91" s="7"/>
      <c r="Z91" s="58">
        <v>0</v>
      </c>
      <c r="AA91" s="7"/>
      <c r="AB91" s="58">
        <v>0</v>
      </c>
      <c r="AC91" s="7"/>
      <c r="AD91" s="58">
        <v>50.4</v>
      </c>
      <c r="AE91" s="7"/>
      <c r="AF91" s="58">
        <v>50.4</v>
      </c>
      <c r="AG91" s="7"/>
      <c r="AH91" s="58">
        <v>50.4</v>
      </c>
      <c r="AI91" s="7"/>
      <c r="AJ91" s="58">
        <v>50.4</v>
      </c>
      <c r="AK91" s="7"/>
      <c r="AL91" s="69">
        <f t="shared" si="13"/>
        <v>201.6</v>
      </c>
      <c r="AM91" s="7"/>
      <c r="AN91" s="58">
        <f t="shared" si="14"/>
        <v>0</v>
      </c>
      <c r="AO91" s="7"/>
      <c r="AP91" s="58">
        <f t="shared" si="15"/>
        <v>0</v>
      </c>
      <c r="AQ91" s="7"/>
      <c r="AR91" s="58">
        <f t="shared" si="16"/>
        <v>52.92</v>
      </c>
      <c r="AS91" s="7"/>
      <c r="AT91" s="58">
        <f t="shared" si="17"/>
        <v>53.927999999999997</v>
      </c>
      <c r="AU91" s="7"/>
      <c r="AV91" s="58">
        <f t="shared" si="18"/>
        <v>55.943999999999996</v>
      </c>
      <c r="AW91" s="7"/>
      <c r="AX91" s="58">
        <f t="shared" si="19"/>
        <v>59.471999999999994</v>
      </c>
      <c r="AY91" s="7"/>
      <c r="AZ91" s="58">
        <f t="shared" si="20"/>
        <v>222.26400000000001</v>
      </c>
      <c r="BA91" s="7"/>
      <c r="BB91" s="5" t="s">
        <v>0</v>
      </c>
      <c r="BC91" s="5" t="s">
        <v>0</v>
      </c>
    </row>
    <row r="92" spans="1:55">
      <c r="A92" s="4"/>
      <c r="B92" s="4"/>
      <c r="D92" s="8" t="s">
        <v>12</v>
      </c>
      <c r="G92" s="1" t="s">
        <v>1</v>
      </c>
      <c r="AL92" s="69"/>
      <c r="AN92" s="10">
        <f t="shared" si="14"/>
        <v>0</v>
      </c>
      <c r="AP92" s="10">
        <f t="shared" si="15"/>
        <v>0</v>
      </c>
      <c r="AR92" s="10">
        <f t="shared" si="16"/>
        <v>0</v>
      </c>
      <c r="AT92" s="10">
        <f t="shared" si="17"/>
        <v>0</v>
      </c>
      <c r="AV92" s="10">
        <f t="shared" si="18"/>
        <v>0</v>
      </c>
      <c r="AX92" s="10">
        <f t="shared" si="19"/>
        <v>0</v>
      </c>
      <c r="AZ92" s="10">
        <f t="shared" si="20"/>
        <v>0</v>
      </c>
    </row>
    <row r="93" spans="1:55">
      <c r="A93" s="4"/>
      <c r="B93" s="4"/>
      <c r="E93" s="4" t="s">
        <v>11</v>
      </c>
      <c r="G93" s="1" t="s">
        <v>1</v>
      </c>
      <c r="H93" s="2" t="s">
        <v>5</v>
      </c>
      <c r="J93" s="9"/>
      <c r="L93" s="9"/>
      <c r="N93" s="9"/>
      <c r="P93" s="9"/>
      <c r="R93" s="9"/>
      <c r="T93" s="9"/>
      <c r="V93" s="9"/>
      <c r="X93" s="3" t="s">
        <v>0</v>
      </c>
      <c r="Z93" s="10">
        <v>0</v>
      </c>
      <c r="AB93" s="10">
        <v>0</v>
      </c>
      <c r="AD93" s="10">
        <v>40</v>
      </c>
      <c r="AF93" s="10">
        <v>40</v>
      </c>
      <c r="AH93" s="10">
        <v>40</v>
      </c>
      <c r="AJ93" s="10">
        <v>40</v>
      </c>
      <c r="AL93" s="69">
        <f t="shared" si="13"/>
        <v>160</v>
      </c>
      <c r="AN93" s="10">
        <f t="shared" si="14"/>
        <v>0</v>
      </c>
      <c r="AP93" s="10">
        <f t="shared" si="15"/>
        <v>0</v>
      </c>
      <c r="AR93" s="10">
        <f t="shared" si="16"/>
        <v>42</v>
      </c>
      <c r="AT93" s="10">
        <f t="shared" si="17"/>
        <v>42.8</v>
      </c>
      <c r="AV93" s="10">
        <f t="shared" si="18"/>
        <v>44.4</v>
      </c>
      <c r="AX93" s="10">
        <f t="shared" si="19"/>
        <v>47.2</v>
      </c>
      <c r="AZ93" s="10">
        <f t="shared" si="20"/>
        <v>176.39999999999998</v>
      </c>
      <c r="BB93" s="2" t="s">
        <v>4</v>
      </c>
      <c r="BC93" s="2" t="s">
        <v>9</v>
      </c>
    </row>
    <row r="94" spans="1:55">
      <c r="A94" s="4"/>
      <c r="B94" s="4"/>
      <c r="E94" s="4" t="s">
        <v>10</v>
      </c>
      <c r="G94" s="1" t="s">
        <v>1</v>
      </c>
      <c r="H94" s="2" t="s">
        <v>5</v>
      </c>
      <c r="J94" s="9"/>
      <c r="L94" s="9"/>
      <c r="N94" s="9"/>
      <c r="P94" s="9"/>
      <c r="R94" s="9"/>
      <c r="T94" s="9"/>
      <c r="V94" s="9"/>
      <c r="X94" s="3" t="s">
        <v>0</v>
      </c>
      <c r="Z94" s="11">
        <v>0</v>
      </c>
      <c r="AB94" s="11">
        <v>0</v>
      </c>
      <c r="AD94" s="11">
        <v>160</v>
      </c>
      <c r="AF94" s="11">
        <v>160</v>
      </c>
      <c r="AH94" s="11">
        <v>160</v>
      </c>
      <c r="AJ94" s="11">
        <v>160</v>
      </c>
      <c r="AK94" s="32"/>
      <c r="AL94" s="73">
        <f t="shared" si="13"/>
        <v>640</v>
      </c>
      <c r="AN94" s="11">
        <f t="shared" si="14"/>
        <v>0</v>
      </c>
      <c r="AO94" s="32"/>
      <c r="AP94" s="11">
        <f t="shared" si="15"/>
        <v>0</v>
      </c>
      <c r="AQ94" s="32"/>
      <c r="AR94" s="11">
        <f t="shared" si="16"/>
        <v>168</v>
      </c>
      <c r="AS94" s="32"/>
      <c r="AT94" s="11">
        <f t="shared" si="17"/>
        <v>171.2</v>
      </c>
      <c r="AU94" s="32"/>
      <c r="AV94" s="11">
        <f t="shared" si="18"/>
        <v>177.6</v>
      </c>
      <c r="AW94" s="32"/>
      <c r="AX94" s="11">
        <f t="shared" si="19"/>
        <v>188.8</v>
      </c>
      <c r="AY94" s="32"/>
      <c r="AZ94" s="11">
        <f t="shared" si="20"/>
        <v>705.59999999999991</v>
      </c>
      <c r="BB94" s="2" t="s">
        <v>4</v>
      </c>
      <c r="BC94" s="2" t="s">
        <v>9</v>
      </c>
    </row>
    <row r="95" spans="1:55" s="8" customFormat="1">
      <c r="C95" s="7"/>
      <c r="D95" s="8" t="s">
        <v>8</v>
      </c>
      <c r="E95" s="7"/>
      <c r="F95" s="7"/>
      <c r="G95" s="7" t="s">
        <v>1</v>
      </c>
      <c r="H95" s="5" t="s">
        <v>0</v>
      </c>
      <c r="I95" s="7"/>
      <c r="J95" s="65"/>
      <c r="K95" s="7"/>
      <c r="L95" s="65"/>
      <c r="M95" s="7"/>
      <c r="N95" s="65"/>
      <c r="O95" s="7"/>
      <c r="P95" s="65"/>
      <c r="Q95" s="7"/>
      <c r="R95" s="65"/>
      <c r="S95" s="7"/>
      <c r="T95" s="65"/>
      <c r="U95" s="7"/>
      <c r="V95" s="65"/>
      <c r="W95" s="7"/>
      <c r="X95" s="16" t="s">
        <v>0</v>
      </c>
      <c r="Y95" s="7"/>
      <c r="Z95" s="59">
        <v>0</v>
      </c>
      <c r="AA95" s="7"/>
      <c r="AB95" s="59">
        <v>0</v>
      </c>
      <c r="AC95" s="7"/>
      <c r="AD95" s="59">
        <v>200</v>
      </c>
      <c r="AE95" s="7"/>
      <c r="AF95" s="59">
        <v>200</v>
      </c>
      <c r="AG95" s="7"/>
      <c r="AH95" s="59">
        <v>200</v>
      </c>
      <c r="AI95" s="7"/>
      <c r="AJ95" s="66">
        <v>200</v>
      </c>
      <c r="AK95" s="67"/>
      <c r="AL95" s="75">
        <f t="shared" si="13"/>
        <v>800</v>
      </c>
      <c r="AM95" s="7"/>
      <c r="AN95" s="66">
        <f t="shared" si="14"/>
        <v>0</v>
      </c>
      <c r="AO95" s="67"/>
      <c r="AP95" s="66">
        <f t="shared" si="15"/>
        <v>0</v>
      </c>
      <c r="AQ95" s="67"/>
      <c r="AR95" s="66">
        <f t="shared" si="16"/>
        <v>210</v>
      </c>
      <c r="AS95" s="67"/>
      <c r="AT95" s="66">
        <f t="shared" si="17"/>
        <v>214</v>
      </c>
      <c r="AU95" s="67"/>
      <c r="AV95" s="66">
        <f t="shared" si="18"/>
        <v>222</v>
      </c>
      <c r="AW95" s="67"/>
      <c r="AX95" s="66">
        <f t="shared" si="19"/>
        <v>236</v>
      </c>
      <c r="AY95" s="67"/>
      <c r="AZ95" s="66">
        <f t="shared" si="20"/>
        <v>882</v>
      </c>
      <c r="BA95" s="7"/>
      <c r="BB95" s="5" t="s">
        <v>0</v>
      </c>
      <c r="BC95" s="5" t="s">
        <v>0</v>
      </c>
    </row>
    <row r="96" spans="1:55" s="8" customFormat="1">
      <c r="C96" s="8" t="s">
        <v>7</v>
      </c>
      <c r="D96" s="7"/>
      <c r="E96" s="7"/>
      <c r="F96" s="7"/>
      <c r="G96" s="7" t="s">
        <v>1</v>
      </c>
      <c r="H96" s="5" t="s">
        <v>0</v>
      </c>
      <c r="I96" s="7"/>
      <c r="J96" s="65"/>
      <c r="K96" s="7"/>
      <c r="L96" s="65"/>
      <c r="M96" s="7"/>
      <c r="N96" s="65"/>
      <c r="O96" s="7"/>
      <c r="P96" s="65"/>
      <c r="Q96" s="7"/>
      <c r="R96" s="65"/>
      <c r="S96" s="7"/>
      <c r="T96" s="65"/>
      <c r="U96" s="7"/>
      <c r="V96" s="65"/>
      <c r="W96" s="7"/>
      <c r="X96" s="16" t="s">
        <v>0</v>
      </c>
      <c r="Y96" s="7"/>
      <c r="Z96" s="58">
        <v>0</v>
      </c>
      <c r="AA96" s="7"/>
      <c r="AB96" s="58">
        <v>0</v>
      </c>
      <c r="AC96" s="7"/>
      <c r="AD96" s="58">
        <f>SUM(AD91+AD95)</f>
        <v>250.4</v>
      </c>
      <c r="AE96" s="7"/>
      <c r="AF96" s="58">
        <f>SUM(AF91+AF95)</f>
        <v>250.4</v>
      </c>
      <c r="AG96" s="7"/>
      <c r="AH96" s="58">
        <f>SUM(AH91+AH95)</f>
        <v>250.4</v>
      </c>
      <c r="AI96" s="7"/>
      <c r="AJ96" s="58">
        <f>SUM(AJ91+AJ95)</f>
        <v>250.4</v>
      </c>
      <c r="AK96" s="7"/>
      <c r="AL96" s="69">
        <f t="shared" si="13"/>
        <v>1001.6</v>
      </c>
      <c r="AM96" s="7"/>
      <c r="AN96" s="58">
        <f t="shared" si="14"/>
        <v>0</v>
      </c>
      <c r="AO96" s="7"/>
      <c r="AP96" s="58">
        <f t="shared" si="15"/>
        <v>0</v>
      </c>
      <c r="AQ96" s="7"/>
      <c r="AR96" s="58">
        <f t="shared" si="16"/>
        <v>262.92</v>
      </c>
      <c r="AS96" s="7"/>
      <c r="AT96" s="58">
        <f t="shared" si="17"/>
        <v>267.928</v>
      </c>
      <c r="AU96" s="7"/>
      <c r="AV96" s="58">
        <f t="shared" si="18"/>
        <v>277.94400000000002</v>
      </c>
      <c r="AW96" s="7"/>
      <c r="AX96" s="58">
        <f t="shared" si="19"/>
        <v>295.47199999999998</v>
      </c>
      <c r="AY96" s="7"/>
      <c r="AZ96" s="58">
        <f t="shared" si="20"/>
        <v>1104.2639999999999</v>
      </c>
      <c r="BA96" s="7"/>
      <c r="BB96" s="5" t="s">
        <v>0</v>
      </c>
      <c r="BC96" s="5" t="s">
        <v>0</v>
      </c>
    </row>
    <row r="97" spans="1:57">
      <c r="C97" s="4" t="s">
        <v>6</v>
      </c>
      <c r="G97" s="1" t="s">
        <v>1</v>
      </c>
      <c r="H97" s="2" t="s">
        <v>5</v>
      </c>
      <c r="J97" s="9"/>
      <c r="L97" s="9"/>
      <c r="N97" s="9"/>
      <c r="P97" s="9"/>
      <c r="R97" s="9"/>
      <c r="T97" s="9"/>
      <c r="V97" s="9"/>
      <c r="X97" s="3" t="s">
        <v>0</v>
      </c>
      <c r="Z97" s="11">
        <v>0</v>
      </c>
      <c r="AB97" s="11">
        <v>0</v>
      </c>
      <c r="AD97" s="11">
        <v>8</v>
      </c>
      <c r="AF97" s="11">
        <v>8</v>
      </c>
      <c r="AH97" s="11">
        <v>8</v>
      </c>
      <c r="AJ97" s="11">
        <v>8</v>
      </c>
      <c r="AK97" s="32"/>
      <c r="AL97" s="73">
        <f t="shared" si="13"/>
        <v>32</v>
      </c>
      <c r="AN97" s="11">
        <f t="shared" si="14"/>
        <v>0</v>
      </c>
      <c r="AO97" s="32"/>
      <c r="AP97" s="11">
        <f t="shared" si="15"/>
        <v>0</v>
      </c>
      <c r="AQ97" s="32"/>
      <c r="AR97" s="11">
        <f t="shared" si="16"/>
        <v>8.4</v>
      </c>
      <c r="AS97" s="32"/>
      <c r="AT97" s="11">
        <f t="shared" si="17"/>
        <v>8.56</v>
      </c>
      <c r="AU97" s="32"/>
      <c r="AV97" s="11">
        <f t="shared" si="18"/>
        <v>8.8800000000000008</v>
      </c>
      <c r="AW97" s="32"/>
      <c r="AX97" s="11">
        <f t="shared" si="19"/>
        <v>9.44</v>
      </c>
      <c r="AY97" s="32"/>
      <c r="AZ97" s="11">
        <f t="shared" si="20"/>
        <v>35.28</v>
      </c>
      <c r="BB97" s="2" t="s">
        <v>4</v>
      </c>
      <c r="BC97" s="2" t="s">
        <v>3</v>
      </c>
    </row>
    <row r="98" spans="1:57" s="8" customFormat="1">
      <c r="A98" s="8" t="s">
        <v>2</v>
      </c>
      <c r="B98" s="7"/>
      <c r="C98" s="7"/>
      <c r="D98" s="7"/>
      <c r="E98" s="7"/>
      <c r="F98" s="7"/>
      <c r="G98" s="7" t="s">
        <v>1</v>
      </c>
      <c r="H98" s="5" t="s">
        <v>0</v>
      </c>
      <c r="I98" s="7"/>
      <c r="J98" s="65"/>
      <c r="K98" s="7"/>
      <c r="L98" s="65"/>
      <c r="M98" s="7"/>
      <c r="N98" s="65"/>
      <c r="O98" s="7"/>
      <c r="P98" s="65"/>
      <c r="Q98" s="7"/>
      <c r="R98" s="65"/>
      <c r="S98" s="7"/>
      <c r="T98" s="65"/>
      <c r="U98" s="7"/>
      <c r="V98" s="65"/>
      <c r="W98" s="7"/>
      <c r="X98" s="16" t="s">
        <v>0</v>
      </c>
      <c r="Y98" s="7"/>
      <c r="Z98" s="58">
        <v>0</v>
      </c>
      <c r="AA98" s="7"/>
      <c r="AB98" s="58">
        <v>0</v>
      </c>
      <c r="AC98" s="7"/>
      <c r="AD98" s="58">
        <f>SUM(AD76+AD78+AD79+AD80+AD84+AD96+AD97)</f>
        <v>630.79999999999995</v>
      </c>
      <c r="AE98" s="7"/>
      <c r="AF98" s="58">
        <f>SUM(AF76+AF78+AF79+AF80+AF84+AF96+AF97)</f>
        <v>893.30000000000007</v>
      </c>
      <c r="AG98" s="7"/>
      <c r="AH98" s="58">
        <f>SUM(AH76+AH78+AH79+AH80+AH84+AH96+AH97)</f>
        <v>851.1</v>
      </c>
      <c r="AI98" s="7"/>
      <c r="AJ98" s="58">
        <f>SUM(AJ76+AJ78+AJ79+AJ80+AJ84+AJ96+AJ97)</f>
        <v>799.1</v>
      </c>
      <c r="AK98" s="7"/>
      <c r="AL98" s="58">
        <f>SUM(AL76+AL78+AL79+AL80+AL84+AL96+AL97)</f>
        <v>3174.3</v>
      </c>
      <c r="AM98" s="7"/>
      <c r="AN98" s="58">
        <f t="shared" si="14"/>
        <v>0</v>
      </c>
      <c r="AO98" s="7"/>
      <c r="AP98" s="58">
        <f t="shared" si="15"/>
        <v>0</v>
      </c>
      <c r="AQ98" s="7"/>
      <c r="AR98" s="58">
        <f t="shared" si="16"/>
        <v>662.33999999999992</v>
      </c>
      <c r="AS98" s="7"/>
      <c r="AT98" s="58">
        <f t="shared" si="17"/>
        <v>955.83100000000013</v>
      </c>
      <c r="AU98" s="7"/>
      <c r="AV98" s="58">
        <f t="shared" si="18"/>
        <v>944.721</v>
      </c>
      <c r="AW98" s="7"/>
      <c r="AX98" s="58">
        <f t="shared" si="19"/>
        <v>942.93799999999999</v>
      </c>
      <c r="AY98" s="7"/>
      <c r="AZ98" s="58">
        <f>SUM(AN98:AX98)</f>
        <v>3505.83</v>
      </c>
      <c r="BA98" s="7"/>
      <c r="BB98" s="5" t="s">
        <v>0</v>
      </c>
      <c r="BC98" s="5" t="s">
        <v>0</v>
      </c>
    </row>
    <row r="103" spans="1:57" ht="12.75">
      <c r="BC103" s="39"/>
      <c r="BD103" s="40"/>
      <c r="BE103" s="40"/>
    </row>
    <row r="104" spans="1:57" ht="12.75">
      <c r="BC104" s="62"/>
      <c r="BD104" s="41"/>
      <c r="BE104" s="40"/>
    </row>
    <row r="105" spans="1:57" ht="12.75">
      <c r="BC105" s="39"/>
      <c r="BD105" s="41"/>
      <c r="BE105" s="40"/>
    </row>
    <row r="106" spans="1:57" ht="12.75">
      <c r="BC106" s="39"/>
      <c r="BD106" s="42"/>
      <c r="BE106" s="40"/>
    </row>
    <row r="107" spans="1:57" ht="12.75">
      <c r="BC107" s="39"/>
      <c r="BD107" s="40"/>
      <c r="BE107" s="40"/>
    </row>
    <row r="108" spans="1:57" ht="12.75">
      <c r="BC108" s="39"/>
      <c r="BD108" s="41"/>
      <c r="BE108" s="40"/>
    </row>
    <row r="109" spans="1:57" ht="12.75">
      <c r="BC109" s="39"/>
      <c r="BD109" s="40"/>
      <c r="BE109" s="40"/>
    </row>
  </sheetData>
  <phoneticPr fontId="1" type="noConversion"/>
  <printOptions gridLines="1"/>
  <pageMargins left="0.74803149606299213" right="0.74803149606299213" top="0.98425196850393704" bottom="0.98425196850393704" header="0.51181102362204722" footer="0.51181102362204722"/>
  <pageSetup paperSize="9" scale="77" orientation="landscape" r:id="rId1"/>
  <headerFooter alignWithMargins="0">
    <oddHeader>&amp;CTable 8 -Additional sites</oddHeader>
  </headerFooter>
  <rowBreaks count="1" manualBreakCount="1">
    <brk id="62" max="54" man="1"/>
  </rowBreaks>
  <colBreaks count="1" manualBreakCount="1">
    <brk id="3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F16"/>
  <sheetViews>
    <sheetView topLeftCell="D1" workbookViewId="0">
      <selection activeCell="AB25" sqref="AB25"/>
    </sheetView>
  </sheetViews>
  <sheetFormatPr defaultRowHeight="12.75"/>
  <cols>
    <col min="1" max="1" width="1.7109375" customWidth="1"/>
    <col min="2" max="2" width="1.28515625" customWidth="1"/>
    <col min="3" max="3" width="49.85546875" customWidth="1"/>
    <col min="6" max="6" width="0.7109375" customWidth="1"/>
    <col min="8" max="8" width="0.7109375" customWidth="1"/>
    <col min="10" max="10" width="0.7109375" customWidth="1"/>
    <col min="12" max="12" width="0.7109375" customWidth="1"/>
    <col min="14" max="14" width="0.85546875" customWidth="1"/>
    <col min="16" max="16" width="0.42578125" customWidth="1"/>
    <col min="18" max="18" width="0.7109375" customWidth="1"/>
    <col min="19" max="19" width="0.28515625" customWidth="1"/>
    <col min="21" max="21" width="0.5703125" customWidth="1"/>
    <col min="23" max="23" width="0.5703125" customWidth="1"/>
    <col min="25" max="25" width="0.5703125" customWidth="1"/>
    <col min="27" max="27" width="0.5703125" customWidth="1"/>
    <col min="29" max="29" width="0.7109375" customWidth="1"/>
    <col min="31" max="31" width="0.42578125" customWidth="1"/>
  </cols>
  <sheetData>
    <row r="1" spans="1:32">
      <c r="A1" s="78" t="s">
        <v>131</v>
      </c>
      <c r="B1" s="78"/>
      <c r="C1" s="78"/>
      <c r="D1" s="78" t="s">
        <v>1</v>
      </c>
      <c r="E1" s="80"/>
      <c r="F1" s="78"/>
      <c r="G1" s="80"/>
      <c r="H1" s="78"/>
      <c r="I1" s="80"/>
      <c r="J1" s="78"/>
      <c r="K1" s="80"/>
      <c r="L1" s="78"/>
      <c r="M1" s="80"/>
      <c r="N1" s="78"/>
      <c r="O1" s="80"/>
      <c r="P1" s="78"/>
      <c r="Q1" s="80"/>
      <c r="R1" s="78"/>
      <c r="S1" s="78"/>
      <c r="T1" s="80"/>
      <c r="U1" s="78"/>
      <c r="V1" s="80"/>
      <c r="W1" s="78"/>
      <c r="X1" s="80"/>
      <c r="Y1" s="78"/>
      <c r="Z1" s="80"/>
      <c r="AA1" s="78"/>
      <c r="AB1" s="80"/>
      <c r="AC1" s="78"/>
      <c r="AD1" s="80"/>
      <c r="AE1" s="78"/>
      <c r="AF1" s="80"/>
    </row>
    <row r="2" spans="1:32">
      <c r="A2" s="78" t="s">
        <v>130</v>
      </c>
      <c r="B2" s="78"/>
      <c r="C2" s="78"/>
      <c r="D2" s="78" t="s">
        <v>1</v>
      </c>
      <c r="E2" s="80"/>
      <c r="F2" s="78"/>
      <c r="G2" s="80"/>
      <c r="H2" s="78"/>
      <c r="I2" s="80"/>
      <c r="J2" s="78"/>
      <c r="K2" s="80"/>
      <c r="L2" s="78"/>
      <c r="M2" s="80"/>
      <c r="N2" s="78"/>
      <c r="O2" s="80"/>
      <c r="P2" s="78"/>
      <c r="Q2" s="80"/>
      <c r="R2" s="78"/>
      <c r="S2" s="78"/>
      <c r="T2" s="80"/>
      <c r="U2" s="78"/>
      <c r="V2" s="80"/>
      <c r="W2" s="78"/>
      <c r="X2" s="80"/>
      <c r="Y2" s="78"/>
      <c r="Z2" s="80"/>
      <c r="AA2" s="78"/>
      <c r="AB2" s="80"/>
      <c r="AC2" s="78"/>
      <c r="AD2" s="80"/>
      <c r="AE2" s="78"/>
      <c r="AF2" s="80"/>
    </row>
    <row r="3" spans="1:32" ht="18">
      <c r="A3" s="119" t="s">
        <v>455</v>
      </c>
      <c r="B3" s="120"/>
      <c r="C3" s="120"/>
      <c r="D3" s="121" t="s">
        <v>438</v>
      </c>
      <c r="E3" s="122"/>
      <c r="F3" s="122"/>
      <c r="G3" s="122"/>
      <c r="H3" s="122"/>
      <c r="I3" s="122"/>
      <c r="J3" s="122"/>
      <c r="K3" s="122" t="s">
        <v>456</v>
      </c>
      <c r="L3" s="122"/>
      <c r="M3" s="122"/>
      <c r="N3" s="122"/>
      <c r="O3" s="122"/>
      <c r="P3" s="122"/>
      <c r="Q3" s="122"/>
      <c r="R3" s="120"/>
      <c r="S3" s="120"/>
      <c r="T3" s="122"/>
      <c r="U3" s="122"/>
      <c r="V3" s="122"/>
      <c r="W3" s="122"/>
      <c r="X3" s="122"/>
      <c r="Y3" s="122"/>
      <c r="Z3" s="122" t="s">
        <v>457</v>
      </c>
      <c r="AA3" s="122"/>
      <c r="AB3" s="122"/>
      <c r="AC3" s="122"/>
      <c r="AD3" s="122"/>
      <c r="AE3" s="122"/>
      <c r="AF3" s="122"/>
    </row>
    <row r="4" spans="1:32">
      <c r="A4" s="78"/>
      <c r="B4" s="78"/>
      <c r="C4" s="78"/>
      <c r="D4" s="123"/>
      <c r="E4" s="81" t="s">
        <v>121</v>
      </c>
      <c r="F4" s="78"/>
      <c r="G4" s="81" t="s">
        <v>120</v>
      </c>
      <c r="H4" s="78"/>
      <c r="I4" s="81" t="s">
        <v>119</v>
      </c>
      <c r="J4" s="78"/>
      <c r="K4" s="81" t="s">
        <v>118</v>
      </c>
      <c r="L4" s="78"/>
      <c r="M4" s="81" t="s">
        <v>117</v>
      </c>
      <c r="N4" s="78"/>
      <c r="O4" s="81" t="s">
        <v>422</v>
      </c>
      <c r="P4" s="78"/>
      <c r="Q4" s="81" t="s">
        <v>2</v>
      </c>
      <c r="R4" s="78"/>
      <c r="S4" s="78"/>
      <c r="T4" s="81" t="s">
        <v>121</v>
      </c>
      <c r="U4" s="78"/>
      <c r="V4" s="81" t="s">
        <v>120</v>
      </c>
      <c r="W4" s="78"/>
      <c r="X4" s="81" t="s">
        <v>119</v>
      </c>
      <c r="Y4" s="78"/>
      <c r="Z4" s="81" t="s">
        <v>118</v>
      </c>
      <c r="AA4" s="78"/>
      <c r="AB4" s="81" t="s">
        <v>117</v>
      </c>
      <c r="AC4" s="78"/>
      <c r="AD4" s="81" t="s">
        <v>422</v>
      </c>
      <c r="AE4" s="78"/>
      <c r="AF4" s="81" t="s">
        <v>2</v>
      </c>
    </row>
    <row r="5" spans="1:32">
      <c r="A5" s="78"/>
      <c r="B5" s="78"/>
      <c r="C5" s="78"/>
      <c r="D5" s="2"/>
      <c r="E5" s="80"/>
      <c r="F5" s="78"/>
      <c r="G5" s="80"/>
      <c r="H5" s="78"/>
      <c r="I5" s="80"/>
      <c r="J5" s="78"/>
      <c r="K5" s="80"/>
      <c r="L5" s="78"/>
      <c r="M5" s="80"/>
      <c r="N5" s="78"/>
      <c r="O5" s="80"/>
      <c r="P5" s="78"/>
      <c r="Q5" s="80"/>
      <c r="R5" s="78"/>
      <c r="S5" s="78"/>
      <c r="T5" s="80"/>
      <c r="U5" s="78"/>
      <c r="V5" s="80"/>
      <c r="W5" s="78"/>
      <c r="X5" s="80"/>
      <c r="Y5" s="78"/>
      <c r="Z5" s="80"/>
      <c r="AA5" s="78"/>
      <c r="AB5" s="80"/>
      <c r="AC5" s="78"/>
      <c r="AD5" s="80"/>
      <c r="AE5" s="78"/>
      <c r="AF5" s="80"/>
    </row>
    <row r="6" spans="1:32">
      <c r="A6" s="78"/>
      <c r="B6" s="86" t="s">
        <v>443</v>
      </c>
      <c r="C6" s="78"/>
      <c r="D6" s="2" t="s">
        <v>1</v>
      </c>
      <c r="E6" s="80"/>
      <c r="F6" s="78"/>
      <c r="G6" s="80"/>
      <c r="H6" s="78"/>
      <c r="I6" s="80"/>
      <c r="J6" s="78"/>
      <c r="K6" s="80"/>
      <c r="L6" s="78"/>
      <c r="M6" s="80"/>
      <c r="N6" s="78"/>
      <c r="O6" s="80"/>
      <c r="P6" s="78"/>
      <c r="Q6" s="80"/>
      <c r="R6" s="78"/>
      <c r="S6" s="78"/>
      <c r="T6" s="80"/>
      <c r="U6" s="78"/>
      <c r="V6" s="80"/>
      <c r="W6" s="78"/>
      <c r="X6" s="80"/>
      <c r="Y6" s="78"/>
      <c r="Z6" s="80"/>
      <c r="AA6" s="78"/>
      <c r="AB6" s="80"/>
      <c r="AC6" s="78"/>
      <c r="AD6" s="80"/>
      <c r="AE6" s="78"/>
      <c r="AF6" s="80"/>
    </row>
    <row r="7" spans="1:32">
      <c r="A7" s="78"/>
      <c r="B7" s="78"/>
      <c r="C7" s="87" t="s">
        <v>444</v>
      </c>
      <c r="D7" s="2">
        <v>2</v>
      </c>
      <c r="E7" s="89">
        <v>1</v>
      </c>
      <c r="F7" s="124"/>
      <c r="G7" s="89">
        <v>0.42299999999999999</v>
      </c>
      <c r="H7" s="124"/>
      <c r="I7" s="89">
        <v>7.69</v>
      </c>
      <c r="J7" s="124"/>
      <c r="K7" s="89">
        <v>7.82</v>
      </c>
      <c r="L7" s="124"/>
      <c r="M7" s="89">
        <v>8.0299999999999994</v>
      </c>
      <c r="N7" s="124"/>
      <c r="O7" s="89">
        <v>6.92</v>
      </c>
      <c r="P7" s="124"/>
      <c r="Q7" s="89">
        <f>SUM(E7:O7)</f>
        <v>31.883000000000003</v>
      </c>
      <c r="R7" s="78"/>
      <c r="S7" s="78"/>
      <c r="T7" s="125">
        <f>(E7/45)*10</f>
        <v>0.22222222222222224</v>
      </c>
      <c r="U7" s="126"/>
      <c r="V7" s="125">
        <f t="shared" ref="V7:AF16" si="0">(G7/45)*10</f>
        <v>9.4E-2</v>
      </c>
      <c r="W7" s="125">
        <f t="shared" si="0"/>
        <v>0</v>
      </c>
      <c r="X7" s="125">
        <f t="shared" si="0"/>
        <v>1.7088888888888889</v>
      </c>
      <c r="Y7" s="125">
        <f t="shared" si="0"/>
        <v>0</v>
      </c>
      <c r="Z7" s="125">
        <f t="shared" si="0"/>
        <v>1.7377777777777779</v>
      </c>
      <c r="AA7" s="125">
        <f t="shared" si="0"/>
        <v>0</v>
      </c>
      <c r="AB7" s="125">
        <f t="shared" si="0"/>
        <v>1.7844444444444443</v>
      </c>
      <c r="AC7" s="125">
        <f t="shared" si="0"/>
        <v>0</v>
      </c>
      <c r="AD7" s="125">
        <f t="shared" si="0"/>
        <v>1.5377777777777777</v>
      </c>
      <c r="AE7" s="125">
        <f t="shared" si="0"/>
        <v>0</v>
      </c>
      <c r="AF7" s="125">
        <f t="shared" si="0"/>
        <v>7.0851111111111118</v>
      </c>
    </row>
    <row r="8" spans="1:32">
      <c r="A8" s="78"/>
      <c r="B8" s="78"/>
      <c r="C8" s="87" t="s">
        <v>445</v>
      </c>
      <c r="D8" s="127">
        <v>3</v>
      </c>
      <c r="E8" s="96">
        <v>0.87</v>
      </c>
      <c r="F8" s="124"/>
      <c r="G8" s="96">
        <v>0.62</v>
      </c>
      <c r="H8" s="124"/>
      <c r="I8" s="96">
        <v>7.65</v>
      </c>
      <c r="J8" s="124"/>
      <c r="K8" s="96">
        <v>7.77</v>
      </c>
      <c r="L8" s="124"/>
      <c r="M8" s="96">
        <v>7.02</v>
      </c>
      <c r="N8" s="124"/>
      <c r="O8" s="96">
        <v>6.7</v>
      </c>
      <c r="P8" s="128"/>
      <c r="Q8" s="96">
        <f>SUM(E8:O8)</f>
        <v>30.63</v>
      </c>
      <c r="R8" s="129"/>
      <c r="S8" s="129"/>
      <c r="T8" s="130">
        <f>(E8/45)*10</f>
        <v>0.19333333333333336</v>
      </c>
      <c r="U8" s="131"/>
      <c r="V8" s="130">
        <f t="shared" si="0"/>
        <v>0.13777777777777778</v>
      </c>
      <c r="W8" s="132">
        <f t="shared" si="0"/>
        <v>0</v>
      </c>
      <c r="X8" s="130">
        <f t="shared" si="0"/>
        <v>1.7000000000000002</v>
      </c>
      <c r="Y8" s="132">
        <f t="shared" si="0"/>
        <v>0</v>
      </c>
      <c r="Z8" s="130">
        <f t="shared" si="0"/>
        <v>1.7266666666666666</v>
      </c>
      <c r="AA8" s="132">
        <f t="shared" si="0"/>
        <v>0</v>
      </c>
      <c r="AB8" s="130">
        <f t="shared" si="0"/>
        <v>1.56</v>
      </c>
      <c r="AC8" s="132">
        <f t="shared" si="0"/>
        <v>0</v>
      </c>
      <c r="AD8" s="130">
        <f t="shared" si="0"/>
        <v>1.4888888888888889</v>
      </c>
      <c r="AE8" s="132">
        <f t="shared" si="0"/>
        <v>0</v>
      </c>
      <c r="AF8" s="130">
        <f t="shared" si="0"/>
        <v>6.8066666666666666</v>
      </c>
    </row>
    <row r="9" spans="1:32">
      <c r="A9" s="78"/>
      <c r="B9" s="86" t="s">
        <v>446</v>
      </c>
      <c r="C9" s="78"/>
      <c r="D9" s="22" t="s">
        <v>1</v>
      </c>
      <c r="E9" s="101">
        <f>SUM(E7+E8)</f>
        <v>1.87</v>
      </c>
      <c r="F9" s="133"/>
      <c r="G9" s="101">
        <f t="shared" ref="G9:Q9" si="1">SUM(G7+G8)</f>
        <v>1.0429999999999999</v>
      </c>
      <c r="H9" s="101">
        <f t="shared" si="1"/>
        <v>0</v>
      </c>
      <c r="I9" s="101">
        <f t="shared" si="1"/>
        <v>15.34</v>
      </c>
      <c r="J9" s="101">
        <f t="shared" si="1"/>
        <v>0</v>
      </c>
      <c r="K9" s="101">
        <f t="shared" si="1"/>
        <v>15.59</v>
      </c>
      <c r="L9" s="101">
        <f t="shared" si="1"/>
        <v>0</v>
      </c>
      <c r="M9" s="101">
        <f t="shared" si="1"/>
        <v>15.049999999999999</v>
      </c>
      <c r="N9" s="101">
        <f t="shared" si="1"/>
        <v>0</v>
      </c>
      <c r="O9" s="101">
        <f t="shared" si="1"/>
        <v>13.620000000000001</v>
      </c>
      <c r="P9" s="101">
        <f t="shared" si="1"/>
        <v>0</v>
      </c>
      <c r="Q9" s="101">
        <f t="shared" si="1"/>
        <v>62.513000000000005</v>
      </c>
      <c r="R9" s="78"/>
      <c r="S9" s="78"/>
      <c r="T9" s="125">
        <f>(E9/45)*10</f>
        <v>0.41555555555555562</v>
      </c>
      <c r="U9" s="126"/>
      <c r="V9" s="125">
        <f t="shared" si="0"/>
        <v>0.23177777777777775</v>
      </c>
      <c r="W9" s="125">
        <f t="shared" si="0"/>
        <v>0</v>
      </c>
      <c r="X9" s="125">
        <f t="shared" si="0"/>
        <v>3.4088888888888889</v>
      </c>
      <c r="Y9" s="125">
        <f t="shared" si="0"/>
        <v>0</v>
      </c>
      <c r="Z9" s="125">
        <f t="shared" si="0"/>
        <v>3.4644444444444442</v>
      </c>
      <c r="AA9" s="125">
        <f t="shared" si="0"/>
        <v>0</v>
      </c>
      <c r="AB9" s="125">
        <f t="shared" si="0"/>
        <v>3.3444444444444441</v>
      </c>
      <c r="AC9" s="125">
        <f t="shared" si="0"/>
        <v>0</v>
      </c>
      <c r="AD9" s="125">
        <f t="shared" si="0"/>
        <v>3.0266666666666668</v>
      </c>
      <c r="AE9" s="125">
        <f t="shared" si="0"/>
        <v>0</v>
      </c>
      <c r="AF9" s="125">
        <f t="shared" si="0"/>
        <v>13.891777777777779</v>
      </c>
    </row>
    <row r="10" spans="1:32">
      <c r="A10" s="78"/>
      <c r="B10" s="86" t="s">
        <v>447</v>
      </c>
      <c r="C10" s="78"/>
      <c r="D10" s="2" t="s">
        <v>1</v>
      </c>
      <c r="E10" s="89"/>
      <c r="F10" s="124"/>
      <c r="G10" s="89"/>
      <c r="H10" s="124"/>
      <c r="I10" s="89"/>
      <c r="J10" s="124"/>
      <c r="K10" s="89"/>
      <c r="L10" s="124"/>
      <c r="M10" s="89"/>
      <c r="N10" s="124"/>
      <c r="O10" s="89"/>
      <c r="P10" s="124"/>
      <c r="Q10" s="89"/>
      <c r="R10" s="78"/>
      <c r="S10" s="78"/>
      <c r="T10" s="125">
        <f t="shared" ref="T10:T15" si="2">(E10/45)*10</f>
        <v>0</v>
      </c>
      <c r="U10" s="126"/>
      <c r="V10" s="125">
        <f t="shared" si="0"/>
        <v>0</v>
      </c>
      <c r="W10" s="125">
        <f t="shared" si="0"/>
        <v>0</v>
      </c>
      <c r="X10" s="125">
        <f t="shared" si="0"/>
        <v>0</v>
      </c>
      <c r="Y10" s="125">
        <f t="shared" si="0"/>
        <v>0</v>
      </c>
      <c r="Z10" s="125">
        <f t="shared" si="0"/>
        <v>0</v>
      </c>
      <c r="AA10" s="125">
        <f t="shared" si="0"/>
        <v>0</v>
      </c>
      <c r="AB10" s="125">
        <f t="shared" si="0"/>
        <v>0</v>
      </c>
      <c r="AC10" s="125">
        <f t="shared" si="0"/>
        <v>0</v>
      </c>
      <c r="AD10" s="125">
        <f t="shared" si="0"/>
        <v>0</v>
      </c>
      <c r="AE10" s="125">
        <f t="shared" si="0"/>
        <v>0</v>
      </c>
      <c r="AF10" s="125">
        <f t="shared" si="0"/>
        <v>0</v>
      </c>
    </row>
    <row r="11" spans="1:32">
      <c r="A11" s="78"/>
      <c r="B11" s="78"/>
      <c r="C11" s="87" t="s">
        <v>448</v>
      </c>
      <c r="D11" s="2" t="s">
        <v>449</v>
      </c>
      <c r="E11" s="89">
        <v>0.35</v>
      </c>
      <c r="F11" s="124"/>
      <c r="G11" s="89">
        <v>0.66</v>
      </c>
      <c r="H11" s="124"/>
      <c r="I11" s="89">
        <v>4.1100000000000003</v>
      </c>
      <c r="J11" s="124"/>
      <c r="K11" s="89">
        <v>4.1500000000000004</v>
      </c>
      <c r="L11" s="124"/>
      <c r="M11" s="89">
        <v>2.25</v>
      </c>
      <c r="N11" s="124"/>
      <c r="O11" s="89">
        <v>2.25</v>
      </c>
      <c r="P11" s="124"/>
      <c r="Q11" s="89">
        <f>SUM(E11:O11)</f>
        <v>13.77</v>
      </c>
      <c r="R11" s="78"/>
      <c r="S11" s="78"/>
      <c r="T11" s="125">
        <f t="shared" si="2"/>
        <v>7.7777777777777779E-2</v>
      </c>
      <c r="U11" s="126"/>
      <c r="V11" s="125">
        <f t="shared" si="0"/>
        <v>0.14666666666666667</v>
      </c>
      <c r="W11" s="125">
        <f t="shared" si="0"/>
        <v>0</v>
      </c>
      <c r="X11" s="125">
        <f t="shared" si="0"/>
        <v>0.91333333333333333</v>
      </c>
      <c r="Y11" s="125">
        <f t="shared" si="0"/>
        <v>0</v>
      </c>
      <c r="Z11" s="125">
        <f>(K11/45)*10</f>
        <v>0.92222222222222228</v>
      </c>
      <c r="AA11" s="125">
        <f t="shared" si="0"/>
        <v>0</v>
      </c>
      <c r="AB11" s="125">
        <f t="shared" si="0"/>
        <v>0.5</v>
      </c>
      <c r="AC11" s="125">
        <f t="shared" si="0"/>
        <v>0</v>
      </c>
      <c r="AD11" s="125">
        <f t="shared" si="0"/>
        <v>0.5</v>
      </c>
      <c r="AE11" s="125">
        <f t="shared" si="0"/>
        <v>0</v>
      </c>
      <c r="AF11" s="125">
        <f t="shared" si="0"/>
        <v>3.06</v>
      </c>
    </row>
    <row r="12" spans="1:32">
      <c r="A12" s="78"/>
      <c r="B12" s="78"/>
      <c r="C12" s="87" t="s">
        <v>450</v>
      </c>
      <c r="D12" s="127">
        <v>7</v>
      </c>
      <c r="E12" s="96">
        <v>0.11</v>
      </c>
      <c r="F12" s="124"/>
      <c r="G12" s="96">
        <v>0.28999999999999998</v>
      </c>
      <c r="H12" s="124"/>
      <c r="I12" s="96">
        <v>3.63</v>
      </c>
      <c r="J12" s="124"/>
      <c r="K12" s="96">
        <v>3.14</v>
      </c>
      <c r="L12" s="124"/>
      <c r="M12" s="96">
        <v>2.82</v>
      </c>
      <c r="N12" s="124"/>
      <c r="O12" s="96">
        <v>2.59</v>
      </c>
      <c r="P12" s="134"/>
      <c r="Q12" s="96">
        <f>SUM(E12:O12)</f>
        <v>12.58</v>
      </c>
      <c r="R12" s="95"/>
      <c r="S12" s="95"/>
      <c r="T12" s="130">
        <f t="shared" si="2"/>
        <v>2.4444444444444442E-2</v>
      </c>
      <c r="U12" s="135"/>
      <c r="V12" s="130">
        <f t="shared" si="0"/>
        <v>6.4444444444444443E-2</v>
      </c>
      <c r="W12" s="130">
        <f t="shared" si="0"/>
        <v>0</v>
      </c>
      <c r="X12" s="130">
        <f t="shared" si="0"/>
        <v>0.80666666666666664</v>
      </c>
      <c r="Y12" s="130">
        <f t="shared" si="0"/>
        <v>0</v>
      </c>
      <c r="Z12" s="130">
        <f t="shared" si="0"/>
        <v>0.69777777777777783</v>
      </c>
      <c r="AA12" s="130">
        <f t="shared" si="0"/>
        <v>0</v>
      </c>
      <c r="AB12" s="130">
        <f t="shared" si="0"/>
        <v>0.62666666666666659</v>
      </c>
      <c r="AC12" s="130">
        <f t="shared" si="0"/>
        <v>0</v>
      </c>
      <c r="AD12" s="130">
        <f t="shared" si="0"/>
        <v>0.5755555555555556</v>
      </c>
      <c r="AE12" s="130">
        <f t="shared" si="0"/>
        <v>0</v>
      </c>
      <c r="AF12" s="130">
        <f t="shared" si="0"/>
        <v>2.7955555555555556</v>
      </c>
    </row>
    <row r="13" spans="1:32">
      <c r="A13" s="78"/>
      <c r="B13" s="86" t="s">
        <v>451</v>
      </c>
      <c r="C13" s="78"/>
      <c r="D13" s="22" t="s">
        <v>1</v>
      </c>
      <c r="E13" s="101">
        <f>SUM(E11+E12)</f>
        <v>0.45999999999999996</v>
      </c>
      <c r="F13" s="136"/>
      <c r="G13" s="101">
        <f t="shared" ref="G13:Q13" si="3">SUM(G11+G12)</f>
        <v>0.95</v>
      </c>
      <c r="H13" s="101">
        <f t="shared" si="3"/>
        <v>0</v>
      </c>
      <c r="I13" s="101">
        <f t="shared" si="3"/>
        <v>7.74</v>
      </c>
      <c r="J13" s="101">
        <f t="shared" si="3"/>
        <v>0</v>
      </c>
      <c r="K13" s="101">
        <f t="shared" si="3"/>
        <v>7.2900000000000009</v>
      </c>
      <c r="L13" s="101">
        <f t="shared" si="3"/>
        <v>0</v>
      </c>
      <c r="M13" s="101">
        <f t="shared" si="3"/>
        <v>5.07</v>
      </c>
      <c r="N13" s="101">
        <f t="shared" si="3"/>
        <v>0</v>
      </c>
      <c r="O13" s="101">
        <f t="shared" si="3"/>
        <v>4.84</v>
      </c>
      <c r="P13" s="101">
        <f t="shared" si="3"/>
        <v>0</v>
      </c>
      <c r="Q13" s="101">
        <f t="shared" si="3"/>
        <v>26.35</v>
      </c>
      <c r="R13" s="78"/>
      <c r="S13" s="78"/>
      <c r="T13" s="125">
        <f t="shared" si="2"/>
        <v>0.10222222222222221</v>
      </c>
      <c r="U13" s="126"/>
      <c r="V13" s="125">
        <f t="shared" si="0"/>
        <v>0.21111111111111111</v>
      </c>
      <c r="W13" s="125">
        <f t="shared" si="0"/>
        <v>0</v>
      </c>
      <c r="X13" s="125">
        <f t="shared" si="0"/>
        <v>1.7200000000000002</v>
      </c>
      <c r="Y13" s="125">
        <f t="shared" si="0"/>
        <v>0</v>
      </c>
      <c r="Z13" s="125">
        <f t="shared" si="0"/>
        <v>1.6200000000000003</v>
      </c>
      <c r="AA13" s="125">
        <f t="shared" si="0"/>
        <v>0</v>
      </c>
      <c r="AB13" s="125">
        <f t="shared" si="0"/>
        <v>1.1266666666666667</v>
      </c>
      <c r="AC13" s="125">
        <f t="shared" si="0"/>
        <v>0</v>
      </c>
      <c r="AD13" s="125">
        <f t="shared" si="0"/>
        <v>1.0755555555555556</v>
      </c>
      <c r="AE13" s="125">
        <f t="shared" si="0"/>
        <v>0</v>
      </c>
      <c r="AF13" s="125">
        <f t="shared" si="0"/>
        <v>5.8555555555555561</v>
      </c>
    </row>
    <row r="14" spans="1:32">
      <c r="A14" s="78"/>
      <c r="B14" s="87" t="s">
        <v>452</v>
      </c>
      <c r="C14" s="78"/>
      <c r="D14" s="2">
        <v>8</v>
      </c>
      <c r="E14" s="89">
        <v>0</v>
      </c>
      <c r="F14" s="124"/>
      <c r="G14" s="89">
        <v>0</v>
      </c>
      <c r="H14" s="124"/>
      <c r="I14" s="89">
        <v>6.62</v>
      </c>
      <c r="J14" s="124"/>
      <c r="K14" s="89">
        <v>9.56</v>
      </c>
      <c r="L14" s="124"/>
      <c r="M14" s="89">
        <v>9.4499999999999993</v>
      </c>
      <c r="N14" s="124"/>
      <c r="O14" s="89">
        <v>9.43</v>
      </c>
      <c r="P14" s="124"/>
      <c r="Q14" s="89">
        <f>SUM(E14:O14)</f>
        <v>35.06</v>
      </c>
      <c r="R14" s="78"/>
      <c r="S14" s="78"/>
      <c r="T14" s="125">
        <f t="shared" si="2"/>
        <v>0</v>
      </c>
      <c r="U14" s="126"/>
      <c r="V14" s="125">
        <f t="shared" si="0"/>
        <v>0</v>
      </c>
      <c r="W14" s="125">
        <f t="shared" si="0"/>
        <v>0</v>
      </c>
      <c r="X14" s="125">
        <f t="shared" si="0"/>
        <v>1.471111111111111</v>
      </c>
      <c r="Y14" s="125">
        <f t="shared" si="0"/>
        <v>0</v>
      </c>
      <c r="Z14" s="125">
        <f t="shared" si="0"/>
        <v>2.1244444444444448</v>
      </c>
      <c r="AA14" s="125">
        <f t="shared" si="0"/>
        <v>0</v>
      </c>
      <c r="AB14" s="125">
        <f t="shared" si="0"/>
        <v>2.1</v>
      </c>
      <c r="AC14" s="125">
        <f t="shared" si="0"/>
        <v>0</v>
      </c>
      <c r="AD14" s="125">
        <f t="shared" si="0"/>
        <v>2.0955555555555554</v>
      </c>
      <c r="AE14" s="125">
        <f t="shared" si="0"/>
        <v>0</v>
      </c>
      <c r="AF14" s="125">
        <f t="shared" si="0"/>
        <v>7.7911111111111122</v>
      </c>
    </row>
    <row r="15" spans="1:32">
      <c r="A15" s="78"/>
      <c r="B15" s="87" t="s">
        <v>453</v>
      </c>
      <c r="C15" s="78"/>
      <c r="D15" s="14">
        <v>1</v>
      </c>
      <c r="E15" s="96">
        <v>0.61</v>
      </c>
      <c r="F15" s="124"/>
      <c r="G15" s="96">
        <v>1.03</v>
      </c>
      <c r="H15" s="124"/>
      <c r="I15" s="96">
        <v>3.78</v>
      </c>
      <c r="J15" s="124"/>
      <c r="K15" s="96">
        <v>4.13</v>
      </c>
      <c r="L15" s="124"/>
      <c r="M15" s="96">
        <v>2.23</v>
      </c>
      <c r="N15" s="124"/>
      <c r="O15" s="96">
        <v>1.8</v>
      </c>
      <c r="P15" s="124"/>
      <c r="Q15" s="96">
        <f>SUM(E15:O15)</f>
        <v>13.580000000000002</v>
      </c>
      <c r="R15" s="95"/>
      <c r="S15" s="95"/>
      <c r="T15" s="130">
        <f t="shared" si="2"/>
        <v>0.13555555555555554</v>
      </c>
      <c r="U15" s="135"/>
      <c r="V15" s="130">
        <f t="shared" si="0"/>
        <v>0.22888888888888889</v>
      </c>
      <c r="W15" s="130">
        <f t="shared" si="0"/>
        <v>0</v>
      </c>
      <c r="X15" s="130">
        <f t="shared" si="0"/>
        <v>0.83999999999999986</v>
      </c>
      <c r="Y15" s="130">
        <f t="shared" si="0"/>
        <v>0</v>
      </c>
      <c r="Z15" s="130">
        <f t="shared" si="0"/>
        <v>0.9177777777777778</v>
      </c>
      <c r="AA15" s="130">
        <f t="shared" si="0"/>
        <v>0</v>
      </c>
      <c r="AB15" s="130">
        <f t="shared" si="0"/>
        <v>0.49555555555555553</v>
      </c>
      <c r="AC15" s="130">
        <f t="shared" si="0"/>
        <v>0</v>
      </c>
      <c r="AD15" s="130">
        <f t="shared" si="0"/>
        <v>0.4</v>
      </c>
      <c r="AE15" s="130">
        <f t="shared" si="0"/>
        <v>0</v>
      </c>
      <c r="AF15" s="130">
        <f t="shared" si="0"/>
        <v>3.0177777777777779</v>
      </c>
    </row>
    <row r="16" spans="1:32">
      <c r="A16" s="86" t="s">
        <v>454</v>
      </c>
      <c r="B16" s="78"/>
      <c r="C16" s="78"/>
      <c r="D16" s="78" t="s">
        <v>1</v>
      </c>
      <c r="E16" s="101">
        <f>SUM(E9+E13+E14+E15)</f>
        <v>2.94</v>
      </c>
      <c r="F16" s="133"/>
      <c r="G16" s="101">
        <f>SUM(G9+G13+G14+G15)</f>
        <v>3.0229999999999997</v>
      </c>
      <c r="H16" s="133"/>
      <c r="I16" s="101">
        <f t="shared" ref="I16:P16" si="4">SUM(I9+I13+I14+I15)</f>
        <v>33.479999999999997</v>
      </c>
      <c r="J16" s="101">
        <f t="shared" si="4"/>
        <v>0</v>
      </c>
      <c r="K16" s="101">
        <f t="shared" si="4"/>
        <v>36.570000000000007</v>
      </c>
      <c r="L16" s="101">
        <f t="shared" si="4"/>
        <v>0</v>
      </c>
      <c r="M16" s="101">
        <f t="shared" si="4"/>
        <v>31.799999999999997</v>
      </c>
      <c r="N16" s="101">
        <f t="shared" si="4"/>
        <v>0</v>
      </c>
      <c r="O16" s="101">
        <f t="shared" si="4"/>
        <v>29.69</v>
      </c>
      <c r="P16" s="101">
        <f t="shared" si="4"/>
        <v>0</v>
      </c>
      <c r="Q16" s="101">
        <f>SUM(Q9+Q13+Q14+Q15)</f>
        <v>137.50300000000001</v>
      </c>
      <c r="R16" s="78"/>
      <c r="S16" s="78"/>
      <c r="T16" s="125">
        <f>(E16/45)*10</f>
        <v>0.65333333333333332</v>
      </c>
      <c r="U16" s="126"/>
      <c r="V16" s="125">
        <f t="shared" si="0"/>
        <v>0.6717777777777777</v>
      </c>
      <c r="W16" s="125">
        <f t="shared" si="0"/>
        <v>0</v>
      </c>
      <c r="X16" s="125">
        <f t="shared" si="0"/>
        <v>7.4399999999999986</v>
      </c>
      <c r="Y16" s="125">
        <f t="shared" si="0"/>
        <v>0</v>
      </c>
      <c r="Z16" s="125">
        <f t="shared" si="0"/>
        <v>8.1266666666666687</v>
      </c>
      <c r="AA16" s="125">
        <f t="shared" si="0"/>
        <v>0</v>
      </c>
      <c r="AB16" s="125">
        <f t="shared" si="0"/>
        <v>7.0666666666666655</v>
      </c>
      <c r="AC16" s="125">
        <f t="shared" si="0"/>
        <v>0</v>
      </c>
      <c r="AD16" s="125">
        <f t="shared" si="0"/>
        <v>6.597777777777778</v>
      </c>
      <c r="AE16" s="125">
        <f t="shared" si="0"/>
        <v>0</v>
      </c>
      <c r="AF16" s="125">
        <f t="shared" si="0"/>
        <v>30.556222222222225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87"/>
  <sheetViews>
    <sheetView tabSelected="1" view="pageBreakPreview" zoomScale="120" zoomScaleNormal="100" zoomScaleSheetLayoutView="120" workbookViewId="0">
      <pane xSplit="7" ySplit="5" topLeftCell="H6" activePane="bottomRight" state="frozen"/>
      <selection pane="topRight" activeCell="H1" sqref="H1"/>
      <selection pane="bottomLeft" activeCell="A6" sqref="A6"/>
      <selection pane="bottomRight" activeCell="B3" sqref="B3"/>
    </sheetView>
  </sheetViews>
  <sheetFormatPr defaultRowHeight="9"/>
  <cols>
    <col min="1" max="1" width="0.42578125" style="1" customWidth="1"/>
    <col min="2" max="5" width="1.7109375" style="1" customWidth="1"/>
    <col min="6" max="6" width="43.85546875" style="1" customWidth="1"/>
    <col min="7" max="7" width="0.42578125" style="1" customWidth="1"/>
    <col min="8" max="8" width="8" style="2" customWidth="1"/>
    <col min="9" max="9" width="0.42578125" style="1" customWidth="1"/>
    <col min="10" max="10" width="4.7109375" style="3" customWidth="1"/>
    <col min="11" max="11" width="0.42578125" style="1" customWidth="1"/>
    <col min="12" max="12" width="5.140625" style="3" customWidth="1"/>
    <col min="13" max="13" width="0.42578125" style="1" customWidth="1"/>
    <col min="14" max="14" width="5.140625" style="3" customWidth="1"/>
    <col min="15" max="15" width="0.42578125" style="1" customWidth="1"/>
    <col min="16" max="16" width="5.140625" style="3" customWidth="1"/>
    <col min="17" max="17" width="0.42578125" style="1" customWidth="1"/>
    <col min="18" max="18" width="4.7109375" style="3" customWidth="1"/>
    <col min="19" max="19" width="0.42578125" style="1" customWidth="1"/>
    <col min="20" max="20" width="4.5703125" style="3" customWidth="1"/>
    <col min="21" max="21" width="0.42578125" style="1" customWidth="1"/>
    <col min="22" max="22" width="5.140625" style="3" customWidth="1"/>
    <col min="23" max="23" width="0.42578125" style="1" customWidth="1"/>
    <col min="24" max="24" width="5.140625" style="2" customWidth="1"/>
    <col min="25" max="25" width="0.42578125" style="1" customWidth="1"/>
    <col min="26" max="26" width="5" style="3" customWidth="1"/>
    <col min="27" max="27" width="0.42578125" style="1" customWidth="1"/>
    <col min="28" max="28" width="5" style="3" customWidth="1"/>
    <col min="29" max="29" width="0.42578125" style="1" customWidth="1"/>
    <col min="30" max="30" width="5" style="3" customWidth="1"/>
    <col min="31" max="31" width="0.42578125" style="1" customWidth="1"/>
    <col min="32" max="32" width="5" style="3" customWidth="1"/>
    <col min="33" max="33" width="0.42578125" style="1" customWidth="1"/>
    <col min="34" max="34" width="5" style="3" customWidth="1"/>
    <col min="35" max="35" width="0.7109375" style="1" customWidth="1"/>
    <col min="36" max="36" width="5" style="3" customWidth="1"/>
    <col min="37" max="37" width="0.42578125" style="1" customWidth="1"/>
    <col min="38" max="38" width="8.140625" style="3" customWidth="1"/>
    <col min="39" max="39" width="0.7109375" style="1" customWidth="1"/>
    <col min="40" max="40" width="6" style="3" customWidth="1"/>
    <col min="41" max="41" width="0.5703125" style="1" customWidth="1"/>
    <col min="42" max="42" width="6" style="3" customWidth="1"/>
    <col min="43" max="43" width="0.7109375" style="1" customWidth="1"/>
    <col min="44" max="44" width="6" style="3" customWidth="1"/>
    <col min="45" max="45" width="0.42578125" style="1" customWidth="1"/>
    <col min="46" max="46" width="5.5703125" style="3" customWidth="1"/>
    <col min="47" max="47" width="0.5703125" style="1" customWidth="1"/>
    <col min="48" max="48" width="6.140625" style="3" customWidth="1"/>
    <col min="49" max="49" width="0.5703125" style="1" customWidth="1"/>
    <col min="50" max="50" width="5.7109375" style="3" customWidth="1"/>
    <col min="51" max="51" width="0.5703125" style="1" customWidth="1"/>
    <col min="52" max="52" width="8.140625" style="3" customWidth="1"/>
    <col min="53" max="53" width="0.7109375" style="3" customWidth="1"/>
    <col min="54" max="54" width="8.5703125" style="2" customWidth="1"/>
    <col min="55" max="55" width="12.85546875" style="2" customWidth="1"/>
    <col min="56" max="16384" width="9.140625" style="4"/>
  </cols>
  <sheetData>
    <row r="1" spans="1:58">
      <c r="A1" s="1" t="s">
        <v>131</v>
      </c>
      <c r="G1" s="1" t="s">
        <v>1</v>
      </c>
    </row>
    <row r="2" spans="1:58">
      <c r="A2" s="1" t="s">
        <v>130</v>
      </c>
      <c r="G2" s="1" t="s">
        <v>1</v>
      </c>
      <c r="X2" s="5" t="s">
        <v>123</v>
      </c>
    </row>
    <row r="3" spans="1:58" s="144" customFormat="1" ht="12">
      <c r="A3" s="139" t="s">
        <v>417</v>
      </c>
      <c r="B3" s="145" t="s">
        <v>458</v>
      </c>
      <c r="C3" s="145"/>
      <c r="D3" s="145"/>
      <c r="E3" s="145"/>
      <c r="F3" s="145"/>
      <c r="G3" s="139" t="s">
        <v>1</v>
      </c>
      <c r="H3" s="140"/>
      <c r="I3" s="139"/>
      <c r="J3" s="141"/>
      <c r="K3" s="139"/>
      <c r="L3" s="141"/>
      <c r="M3" s="139"/>
      <c r="N3" s="141"/>
      <c r="O3" s="139"/>
      <c r="P3" s="141"/>
      <c r="Q3" s="139"/>
      <c r="R3" s="141"/>
      <c r="S3" s="139"/>
      <c r="T3" s="141"/>
      <c r="U3" s="139"/>
      <c r="V3" s="141"/>
      <c r="W3" s="139"/>
      <c r="X3" s="142" t="s">
        <v>128</v>
      </c>
      <c r="Y3" s="139"/>
      <c r="Z3" s="141"/>
      <c r="AA3" s="139"/>
      <c r="AB3" s="141"/>
      <c r="AC3" s="139"/>
      <c r="AD3" s="141"/>
      <c r="AE3" s="139"/>
      <c r="AF3" s="141"/>
      <c r="AG3" s="139"/>
      <c r="AH3" s="141"/>
      <c r="AI3" s="139"/>
      <c r="AJ3" s="141"/>
      <c r="AK3" s="139"/>
      <c r="AL3" s="141"/>
      <c r="AM3" s="139"/>
      <c r="AN3" s="141"/>
      <c r="AO3" s="139"/>
      <c r="AP3" s="141"/>
      <c r="AQ3" s="139"/>
      <c r="AR3" s="141"/>
      <c r="AS3" s="139"/>
      <c r="AT3" s="141"/>
      <c r="AU3" s="139"/>
      <c r="AV3" s="141"/>
      <c r="AW3" s="139"/>
      <c r="AX3" s="141"/>
      <c r="AY3" s="139"/>
      <c r="AZ3" s="141"/>
      <c r="BA3" s="141"/>
      <c r="BB3" s="143"/>
      <c r="BC3" s="140"/>
    </row>
    <row r="4" spans="1:58" ht="12.75" customHeight="1">
      <c r="A4" s="7" t="s">
        <v>127</v>
      </c>
      <c r="G4" s="1" t="s">
        <v>1</v>
      </c>
      <c r="J4" s="6"/>
      <c r="K4" s="6"/>
      <c r="L4" s="6"/>
      <c r="M4" s="6"/>
      <c r="N4" s="6"/>
      <c r="O4" s="6"/>
      <c r="P4" s="6" t="s">
        <v>126</v>
      </c>
      <c r="Q4" s="6"/>
      <c r="R4" s="6"/>
      <c r="S4" s="6"/>
      <c r="T4" s="6"/>
      <c r="U4" s="6"/>
      <c r="V4" s="6"/>
      <c r="X4" s="5" t="s">
        <v>125</v>
      </c>
      <c r="Z4" s="6"/>
      <c r="AA4" s="6"/>
      <c r="AB4" s="6"/>
      <c r="AC4" s="6"/>
      <c r="AD4" s="6"/>
      <c r="AE4" s="6"/>
      <c r="AF4" s="6" t="s">
        <v>124</v>
      </c>
      <c r="AG4" s="6"/>
      <c r="AH4" s="6"/>
      <c r="AI4" s="6"/>
      <c r="AJ4" s="6"/>
      <c r="AK4" s="6"/>
      <c r="AL4" s="6"/>
      <c r="AN4" s="138" t="s">
        <v>421</v>
      </c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Z4" s="6"/>
      <c r="BA4" s="6"/>
      <c r="BB4" s="14"/>
      <c r="BC4" s="6"/>
    </row>
    <row r="5" spans="1:58">
      <c r="H5" s="6" t="s">
        <v>123</v>
      </c>
      <c r="J5" s="6" t="s">
        <v>121</v>
      </c>
      <c r="L5" s="6" t="s">
        <v>120</v>
      </c>
      <c r="N5" s="6" t="s">
        <v>119</v>
      </c>
      <c r="P5" s="6" t="s">
        <v>118</v>
      </c>
      <c r="R5" s="6" t="s">
        <v>117</v>
      </c>
      <c r="T5" s="6" t="s">
        <v>422</v>
      </c>
      <c r="V5" s="6" t="s">
        <v>2</v>
      </c>
      <c r="X5" s="6" t="s">
        <v>122</v>
      </c>
      <c r="Z5" s="6" t="s">
        <v>121</v>
      </c>
      <c r="AB5" s="6" t="s">
        <v>120</v>
      </c>
      <c r="AD5" s="6" t="s">
        <v>119</v>
      </c>
      <c r="AF5" s="6" t="s">
        <v>118</v>
      </c>
      <c r="AH5" s="6" t="s">
        <v>117</v>
      </c>
      <c r="AI5" s="6"/>
      <c r="AJ5" s="6" t="s">
        <v>422</v>
      </c>
      <c r="AL5" s="6" t="s">
        <v>2</v>
      </c>
      <c r="AN5" s="6" t="s">
        <v>121</v>
      </c>
      <c r="AP5" s="6" t="s">
        <v>120</v>
      </c>
      <c r="AR5" s="6" t="s">
        <v>119</v>
      </c>
      <c r="AT5" s="6" t="s">
        <v>118</v>
      </c>
      <c r="AV5" s="6" t="s">
        <v>117</v>
      </c>
      <c r="AX5" s="6" t="s">
        <v>422</v>
      </c>
      <c r="AZ5" s="6" t="s">
        <v>2</v>
      </c>
      <c r="BA5" s="6"/>
      <c r="BB5" s="6" t="s">
        <v>116</v>
      </c>
      <c r="BC5" s="6" t="s">
        <v>115</v>
      </c>
    </row>
    <row r="6" spans="1:58" ht="5.0999999999999996" customHeight="1"/>
    <row r="7" spans="1:58">
      <c r="B7" s="8" t="s">
        <v>114</v>
      </c>
      <c r="G7" s="1" t="s">
        <v>1</v>
      </c>
    </row>
    <row r="8" spans="1:58">
      <c r="C8" s="8" t="s">
        <v>416</v>
      </c>
      <c r="G8" s="1" t="s">
        <v>1</v>
      </c>
    </row>
    <row r="9" spans="1:58">
      <c r="D9" s="8" t="s">
        <v>415</v>
      </c>
      <c r="G9" s="1" t="s">
        <v>1</v>
      </c>
      <c r="BE9" s="8"/>
      <c r="BF9" s="8"/>
    </row>
    <row r="10" spans="1:58">
      <c r="E10" s="4" t="s">
        <v>414</v>
      </c>
      <c r="G10" s="1" t="s">
        <v>1</v>
      </c>
      <c r="H10" s="2" t="s">
        <v>5</v>
      </c>
      <c r="J10" s="9"/>
      <c r="L10" s="9"/>
      <c r="N10" s="9"/>
      <c r="P10" s="9"/>
      <c r="R10" s="9"/>
      <c r="T10" s="9"/>
      <c r="V10" s="9"/>
      <c r="X10" s="3" t="s">
        <v>0</v>
      </c>
      <c r="Z10" s="10">
        <f>-AA11</f>
        <v>0</v>
      </c>
      <c r="AB10" s="10">
        <v>1</v>
      </c>
      <c r="AD10" s="10">
        <v>5</v>
      </c>
      <c r="AF10" s="10">
        <v>5</v>
      </c>
      <c r="AH10" s="10">
        <v>5</v>
      </c>
      <c r="AJ10" s="10">
        <v>5</v>
      </c>
      <c r="AL10" s="10">
        <v>21</v>
      </c>
      <c r="AN10" s="10">
        <f>Z10</f>
        <v>0</v>
      </c>
      <c r="AP10" s="10">
        <f>(AB10*2%)+AB10</f>
        <v>1.02</v>
      </c>
      <c r="AR10" s="10">
        <f>(AD10*5%)+AD10</f>
        <v>5.25</v>
      </c>
      <c r="AT10" s="10">
        <f>(AF10*7%)+AF10</f>
        <v>5.35</v>
      </c>
      <c r="AV10" s="10">
        <f>(AH10*11%)+AH10</f>
        <v>5.55</v>
      </c>
      <c r="AX10" s="10">
        <f>(AJ10*18%)+AJ10</f>
        <v>5.9</v>
      </c>
      <c r="AZ10" s="10">
        <f>SUM(AN10:AX10)</f>
        <v>23.07</v>
      </c>
      <c r="BA10" s="10"/>
      <c r="BB10" s="2" t="s">
        <v>357</v>
      </c>
      <c r="BC10" s="2" t="s">
        <v>3</v>
      </c>
      <c r="BF10" s="8"/>
    </row>
    <row r="11" spans="1:58">
      <c r="E11" s="8" t="s">
        <v>413</v>
      </c>
      <c r="G11" s="1" t="s">
        <v>1</v>
      </c>
      <c r="AN11" s="10">
        <f t="shared" ref="AN11:AN74" si="0">Z11</f>
        <v>0</v>
      </c>
      <c r="AP11" s="10">
        <f t="shared" ref="AP11:AP74" si="1">(AB11*2%)+AB11</f>
        <v>0</v>
      </c>
      <c r="AR11" s="10">
        <f t="shared" ref="AR11:AR74" si="2">(AD11*5%)+AD11</f>
        <v>0</v>
      </c>
      <c r="AT11" s="10">
        <f t="shared" ref="AT11:AT74" si="3">(AF11*7%)+AF11</f>
        <v>0</v>
      </c>
      <c r="AV11" s="10">
        <f t="shared" ref="AV11:AV74" si="4">(AH11*11%)+AH11</f>
        <v>0</v>
      </c>
      <c r="AX11" s="10">
        <f t="shared" ref="AX11:AX74" si="5">(AJ11*18%)+AJ11</f>
        <v>0</v>
      </c>
      <c r="AZ11" s="10">
        <f t="shared" ref="AZ11:AZ74" si="6">SUM(AN11:AX11)</f>
        <v>0</v>
      </c>
      <c r="BF11" s="8"/>
    </row>
    <row r="12" spans="1:58">
      <c r="F12" s="4" t="s">
        <v>412</v>
      </c>
      <c r="G12" s="1" t="s">
        <v>1</v>
      </c>
      <c r="H12" s="2" t="s">
        <v>5</v>
      </c>
      <c r="J12" s="9"/>
      <c r="L12" s="9"/>
      <c r="N12" s="9"/>
      <c r="P12" s="9"/>
      <c r="R12" s="9"/>
      <c r="T12" s="9"/>
      <c r="V12" s="9"/>
      <c r="X12" s="3" t="s">
        <v>0</v>
      </c>
      <c r="Z12" s="12">
        <v>0</v>
      </c>
      <c r="AB12" s="12">
        <v>0</v>
      </c>
      <c r="AD12" s="10">
        <v>95.24</v>
      </c>
      <c r="AF12" s="10">
        <v>34.729999999999997</v>
      </c>
      <c r="AH12" s="10">
        <v>0</v>
      </c>
      <c r="AJ12" s="10">
        <v>0</v>
      </c>
      <c r="AL12" s="10">
        <f>SUM(Z12:AJ12)</f>
        <v>129.97</v>
      </c>
      <c r="AN12" s="10">
        <f t="shared" si="0"/>
        <v>0</v>
      </c>
      <c r="AP12" s="10">
        <f t="shared" si="1"/>
        <v>0</v>
      </c>
      <c r="AR12" s="10">
        <f t="shared" si="2"/>
        <v>100.002</v>
      </c>
      <c r="AT12" s="10">
        <f t="shared" si="3"/>
        <v>37.161099999999998</v>
      </c>
      <c r="AV12" s="10">
        <f t="shared" si="4"/>
        <v>0</v>
      </c>
      <c r="AX12" s="10">
        <f t="shared" si="5"/>
        <v>0</v>
      </c>
      <c r="AZ12" s="10">
        <f t="shared" si="6"/>
        <v>137.16309999999999</v>
      </c>
      <c r="BA12" s="10"/>
      <c r="BB12" s="2" t="s">
        <v>357</v>
      </c>
      <c r="BC12" s="2" t="s">
        <v>3</v>
      </c>
      <c r="BF12" s="8"/>
    </row>
    <row r="13" spans="1:58">
      <c r="F13" s="4" t="s">
        <v>411</v>
      </c>
      <c r="G13" s="1" t="s">
        <v>1</v>
      </c>
      <c r="H13" s="2" t="s">
        <v>5</v>
      </c>
      <c r="J13" s="9"/>
      <c r="L13" s="9"/>
      <c r="N13" s="9"/>
      <c r="P13" s="9"/>
      <c r="R13" s="9"/>
      <c r="T13" s="9"/>
      <c r="V13" s="9"/>
      <c r="X13" s="3" t="s">
        <v>0</v>
      </c>
      <c r="Z13" s="12">
        <v>0</v>
      </c>
      <c r="AB13" s="12">
        <v>0</v>
      </c>
      <c r="AD13" s="10">
        <v>18.57</v>
      </c>
      <c r="AF13" s="10">
        <v>6.1</v>
      </c>
      <c r="AH13" s="10">
        <v>0</v>
      </c>
      <c r="AJ13" s="10">
        <v>0</v>
      </c>
      <c r="AL13" s="10">
        <f>SUM(Z13:AJ13)</f>
        <v>24.67</v>
      </c>
      <c r="AN13" s="10">
        <f t="shared" si="0"/>
        <v>0</v>
      </c>
      <c r="AP13" s="10">
        <f t="shared" si="1"/>
        <v>0</v>
      </c>
      <c r="AR13" s="10">
        <f t="shared" si="2"/>
        <v>19.4985</v>
      </c>
      <c r="AT13" s="10">
        <f t="shared" si="3"/>
        <v>6.5269999999999992</v>
      </c>
      <c r="AV13" s="10">
        <f t="shared" si="4"/>
        <v>0</v>
      </c>
      <c r="AX13" s="10">
        <f t="shared" si="5"/>
        <v>0</v>
      </c>
      <c r="AZ13" s="10">
        <f t="shared" si="6"/>
        <v>26.025500000000001</v>
      </c>
      <c r="BA13" s="10"/>
      <c r="BB13" s="2" t="s">
        <v>357</v>
      </c>
      <c r="BC13" s="2" t="s">
        <v>3</v>
      </c>
      <c r="BF13" s="8"/>
    </row>
    <row r="14" spans="1:58">
      <c r="F14" s="4" t="s">
        <v>433</v>
      </c>
      <c r="G14" s="1" t="s">
        <v>1</v>
      </c>
      <c r="H14" s="2" t="s">
        <v>5</v>
      </c>
      <c r="J14" s="9"/>
      <c r="L14" s="9"/>
      <c r="N14" s="9"/>
      <c r="P14" s="9"/>
      <c r="R14" s="9"/>
      <c r="T14" s="9"/>
      <c r="V14" s="9"/>
      <c r="X14" s="3" t="s">
        <v>0</v>
      </c>
      <c r="Z14" s="12">
        <v>0</v>
      </c>
      <c r="AB14" s="12">
        <v>0</v>
      </c>
      <c r="AD14" s="10">
        <v>22.62</v>
      </c>
      <c r="AF14" s="10">
        <v>42.42</v>
      </c>
      <c r="AH14" s="19" t="s">
        <v>423</v>
      </c>
      <c r="AJ14" s="10">
        <v>0</v>
      </c>
      <c r="AL14" s="10">
        <f>SUM(Z14:AJ14)</f>
        <v>65.040000000000006</v>
      </c>
      <c r="AN14" s="10">
        <f t="shared" si="0"/>
        <v>0</v>
      </c>
      <c r="AP14" s="10">
        <f t="shared" si="1"/>
        <v>0</v>
      </c>
      <c r="AR14" s="10">
        <f t="shared" si="2"/>
        <v>23.751000000000001</v>
      </c>
      <c r="AT14" s="10">
        <f t="shared" si="3"/>
        <v>45.389400000000002</v>
      </c>
      <c r="AV14" s="10" t="s">
        <v>423</v>
      </c>
      <c r="AX14" s="10">
        <f t="shared" si="5"/>
        <v>0</v>
      </c>
      <c r="AZ14" s="10">
        <f t="shared" si="6"/>
        <v>69.1404</v>
      </c>
      <c r="BA14" s="10"/>
      <c r="BB14" s="2" t="s">
        <v>357</v>
      </c>
      <c r="BC14" s="2" t="s">
        <v>3</v>
      </c>
      <c r="BF14" s="8"/>
    </row>
    <row r="15" spans="1:58">
      <c r="F15" s="4" t="s">
        <v>410</v>
      </c>
      <c r="G15" s="1" t="s">
        <v>1</v>
      </c>
      <c r="H15" s="2" t="s">
        <v>5</v>
      </c>
      <c r="J15" s="9"/>
      <c r="L15" s="9"/>
      <c r="N15" s="9"/>
      <c r="P15" s="9"/>
      <c r="R15" s="9"/>
      <c r="T15" s="9"/>
      <c r="V15" s="9"/>
      <c r="X15" s="3" t="s">
        <v>0</v>
      </c>
      <c r="Z15" s="12">
        <v>0</v>
      </c>
      <c r="AB15" s="12">
        <v>0</v>
      </c>
      <c r="AD15" s="15">
        <v>28.57</v>
      </c>
      <c r="AF15" s="10">
        <v>28.04</v>
      </c>
      <c r="AH15" s="10">
        <v>36.04</v>
      </c>
      <c r="AJ15" s="10">
        <v>25.64</v>
      </c>
      <c r="AL15" s="10">
        <f>SUM(Z15:AJ15)</f>
        <v>118.29</v>
      </c>
      <c r="AN15" s="10">
        <f t="shared" si="0"/>
        <v>0</v>
      </c>
      <c r="AP15" s="10">
        <f t="shared" si="1"/>
        <v>0</v>
      </c>
      <c r="AR15" s="10">
        <f t="shared" si="2"/>
        <v>29.9985</v>
      </c>
      <c r="AT15" s="10">
        <f t="shared" si="3"/>
        <v>30.002800000000001</v>
      </c>
      <c r="AV15" s="10">
        <f t="shared" si="4"/>
        <v>40.004399999999997</v>
      </c>
      <c r="AX15" s="10">
        <f t="shared" si="5"/>
        <v>30.255200000000002</v>
      </c>
      <c r="AZ15" s="10">
        <f t="shared" si="6"/>
        <v>130.26089999999999</v>
      </c>
      <c r="BA15" s="10"/>
      <c r="BB15" s="2" t="s">
        <v>357</v>
      </c>
      <c r="BC15" s="2" t="s">
        <v>3</v>
      </c>
      <c r="BF15" s="8"/>
    </row>
    <row r="16" spans="1:58">
      <c r="F16" s="4" t="s">
        <v>409</v>
      </c>
      <c r="G16" s="1" t="s">
        <v>1</v>
      </c>
      <c r="H16" s="2" t="s">
        <v>5</v>
      </c>
      <c r="J16" s="9"/>
      <c r="L16" s="9"/>
      <c r="N16" s="9"/>
      <c r="P16" s="9"/>
      <c r="R16" s="9"/>
      <c r="T16" s="9"/>
      <c r="V16" s="9"/>
      <c r="X16" s="3" t="s">
        <v>0</v>
      </c>
      <c r="Z16" s="31">
        <v>0</v>
      </c>
      <c r="AA16" s="32"/>
      <c r="AB16" s="31">
        <v>0</v>
      </c>
      <c r="AC16" s="32"/>
      <c r="AD16" s="11">
        <v>19.05</v>
      </c>
      <c r="AE16" s="32"/>
      <c r="AF16" s="11">
        <v>56.07</v>
      </c>
      <c r="AG16" s="32"/>
      <c r="AH16" s="11">
        <v>34.270000000000003</v>
      </c>
      <c r="AI16" s="32"/>
      <c r="AJ16" s="11">
        <v>23.08</v>
      </c>
      <c r="AK16" s="32"/>
      <c r="AL16" s="11">
        <f>SUM(Z16:AJ16)</f>
        <v>132.47000000000003</v>
      </c>
      <c r="AN16" s="11">
        <f t="shared" si="0"/>
        <v>0</v>
      </c>
      <c r="AO16" s="32"/>
      <c r="AP16" s="11">
        <f t="shared" si="1"/>
        <v>0</v>
      </c>
      <c r="AQ16" s="32"/>
      <c r="AR16" s="11">
        <f t="shared" si="2"/>
        <v>20.002500000000001</v>
      </c>
      <c r="AS16" s="32"/>
      <c r="AT16" s="11">
        <f t="shared" si="3"/>
        <v>59.994900000000001</v>
      </c>
      <c r="AU16" s="32"/>
      <c r="AV16" s="11">
        <f t="shared" si="4"/>
        <v>38.039700000000003</v>
      </c>
      <c r="AW16" s="32"/>
      <c r="AX16" s="11">
        <f t="shared" si="5"/>
        <v>27.234399999999997</v>
      </c>
      <c r="AY16" s="32"/>
      <c r="AZ16" s="11">
        <f t="shared" si="6"/>
        <v>145.2715</v>
      </c>
      <c r="BA16" s="15"/>
      <c r="BB16" s="2" t="s">
        <v>357</v>
      </c>
      <c r="BC16" s="2" t="s">
        <v>3</v>
      </c>
    </row>
    <row r="17" spans="1:58" s="43" customFormat="1">
      <c r="D17" s="44"/>
      <c r="E17" s="8" t="s">
        <v>408</v>
      </c>
      <c r="F17" s="1"/>
      <c r="G17" s="1" t="s">
        <v>1</v>
      </c>
      <c r="H17" s="2" t="s">
        <v>0</v>
      </c>
      <c r="I17" s="1"/>
      <c r="J17" s="9"/>
      <c r="K17" s="1"/>
      <c r="L17" s="9"/>
      <c r="M17" s="1"/>
      <c r="N17" s="9"/>
      <c r="O17" s="1"/>
      <c r="P17" s="9"/>
      <c r="Q17" s="1"/>
      <c r="R17" s="9"/>
      <c r="S17" s="1"/>
      <c r="T17" s="9"/>
      <c r="U17" s="1"/>
      <c r="V17" s="9"/>
      <c r="W17" s="1"/>
      <c r="X17" s="3" t="s">
        <v>0</v>
      </c>
      <c r="Y17" s="1"/>
      <c r="Z17" s="60">
        <f>SUM(Z12:Z16)</f>
        <v>0</v>
      </c>
      <c r="AA17" s="61"/>
      <c r="AB17" s="60">
        <f t="shared" ref="AB17:AZ17" si="7">SUM(AB12:AB16)</f>
        <v>0</v>
      </c>
      <c r="AC17" s="60">
        <f t="shared" si="7"/>
        <v>0</v>
      </c>
      <c r="AD17" s="60">
        <f t="shared" si="7"/>
        <v>184.05</v>
      </c>
      <c r="AE17" s="60">
        <f t="shared" si="7"/>
        <v>0</v>
      </c>
      <c r="AF17" s="60">
        <f t="shared" si="7"/>
        <v>167.35999999999999</v>
      </c>
      <c r="AG17" s="60">
        <f t="shared" si="7"/>
        <v>0</v>
      </c>
      <c r="AH17" s="60">
        <f t="shared" si="7"/>
        <v>70.31</v>
      </c>
      <c r="AI17" s="60">
        <f t="shared" si="7"/>
        <v>0</v>
      </c>
      <c r="AJ17" s="60">
        <f t="shared" si="7"/>
        <v>48.72</v>
      </c>
      <c r="AK17" s="60">
        <f t="shared" si="7"/>
        <v>0</v>
      </c>
      <c r="AL17" s="60">
        <f t="shared" si="7"/>
        <v>470.44000000000005</v>
      </c>
      <c r="AM17" s="46">
        <f t="shared" si="7"/>
        <v>0</v>
      </c>
      <c r="AN17" s="46">
        <f t="shared" si="7"/>
        <v>0</v>
      </c>
      <c r="AO17" s="46">
        <f t="shared" si="7"/>
        <v>0</v>
      </c>
      <c r="AP17" s="46">
        <f t="shared" si="7"/>
        <v>0</v>
      </c>
      <c r="AQ17" s="46">
        <f t="shared" si="7"/>
        <v>0</v>
      </c>
      <c r="AR17" s="15">
        <f t="shared" si="7"/>
        <v>193.2525</v>
      </c>
      <c r="AS17" s="15">
        <f t="shared" si="7"/>
        <v>0</v>
      </c>
      <c r="AT17" s="15">
        <f t="shared" si="7"/>
        <v>179.0752</v>
      </c>
      <c r="AU17" s="15">
        <f t="shared" si="7"/>
        <v>0</v>
      </c>
      <c r="AV17" s="15">
        <f t="shared" si="7"/>
        <v>78.0441</v>
      </c>
      <c r="AW17" s="15">
        <f t="shared" si="7"/>
        <v>0</v>
      </c>
      <c r="AX17" s="15">
        <f t="shared" si="7"/>
        <v>57.489599999999996</v>
      </c>
      <c r="AY17" s="15">
        <f t="shared" si="7"/>
        <v>0</v>
      </c>
      <c r="AZ17" s="15">
        <f t="shared" si="7"/>
        <v>507.86139999999995</v>
      </c>
      <c r="BA17" s="47"/>
      <c r="BB17" s="45" t="s">
        <v>0</v>
      </c>
      <c r="BC17" s="45" t="s">
        <v>0</v>
      </c>
      <c r="BD17" s="4"/>
      <c r="BE17" s="4"/>
    </row>
    <row r="18" spans="1:58">
      <c r="A18" s="4"/>
      <c r="B18" s="4"/>
      <c r="C18" s="4"/>
      <c r="E18" s="4" t="s">
        <v>407</v>
      </c>
      <c r="G18" s="1" t="s">
        <v>1</v>
      </c>
      <c r="H18" s="2" t="s">
        <v>5</v>
      </c>
      <c r="J18" s="9"/>
      <c r="L18" s="9"/>
      <c r="N18" s="9"/>
      <c r="P18" s="9"/>
      <c r="R18" s="9"/>
      <c r="T18" s="9"/>
      <c r="V18" s="9"/>
      <c r="X18" s="3" t="s">
        <v>0</v>
      </c>
      <c r="Z18" s="11">
        <f>-P17</f>
        <v>0</v>
      </c>
      <c r="AA18" s="32"/>
      <c r="AB18" s="11">
        <v>1</v>
      </c>
      <c r="AC18" s="32"/>
      <c r="AD18" s="35">
        <v>5.2</v>
      </c>
      <c r="AE18" s="32"/>
      <c r="AF18" s="11">
        <v>5.5</v>
      </c>
      <c r="AG18" s="32"/>
      <c r="AH18" s="11">
        <v>5.5</v>
      </c>
      <c r="AI18" s="32"/>
      <c r="AJ18" s="11">
        <v>6</v>
      </c>
      <c r="AK18" s="32"/>
      <c r="AL18" s="11">
        <v>23.2</v>
      </c>
      <c r="AN18" s="11">
        <f t="shared" si="0"/>
        <v>0</v>
      </c>
      <c r="AO18" s="32"/>
      <c r="AP18" s="11">
        <f t="shared" si="1"/>
        <v>1.02</v>
      </c>
      <c r="AQ18" s="32"/>
      <c r="AR18" s="11">
        <f t="shared" si="2"/>
        <v>5.46</v>
      </c>
      <c r="AS18" s="32"/>
      <c r="AT18" s="11">
        <f t="shared" si="3"/>
        <v>5.8849999999999998</v>
      </c>
      <c r="AU18" s="32"/>
      <c r="AV18" s="11">
        <f t="shared" si="4"/>
        <v>6.1050000000000004</v>
      </c>
      <c r="AW18" s="32"/>
      <c r="AX18" s="11">
        <f t="shared" si="5"/>
        <v>7.08</v>
      </c>
      <c r="AY18" s="32"/>
      <c r="AZ18" s="11">
        <f t="shared" si="6"/>
        <v>25.549999999999997</v>
      </c>
      <c r="BA18" s="15"/>
      <c r="BB18" s="2" t="s">
        <v>357</v>
      </c>
      <c r="BC18" s="2" t="s">
        <v>3</v>
      </c>
      <c r="BD18" s="49"/>
    </row>
    <row r="19" spans="1:58" s="43" customFormat="1">
      <c r="D19" s="8" t="s">
        <v>406</v>
      </c>
      <c r="E19" s="1"/>
      <c r="F19" s="1"/>
      <c r="G19" s="1" t="s">
        <v>1</v>
      </c>
      <c r="H19" s="2" t="s">
        <v>0</v>
      </c>
      <c r="I19" s="1"/>
      <c r="J19" s="9"/>
      <c r="K19" s="1"/>
      <c r="L19" s="9"/>
      <c r="M19" s="1"/>
      <c r="N19" s="9"/>
      <c r="O19" s="1"/>
      <c r="P19" s="9"/>
      <c r="Q19" s="1"/>
      <c r="R19" s="9"/>
      <c r="S19" s="1"/>
      <c r="T19" s="9"/>
      <c r="U19" s="1"/>
      <c r="V19" s="9"/>
      <c r="W19" s="1"/>
      <c r="X19" s="3" t="s">
        <v>0</v>
      </c>
      <c r="Y19" s="1"/>
      <c r="Z19" s="10">
        <f>Z10+Z17+Z18</f>
        <v>0</v>
      </c>
      <c r="AA19" s="1"/>
      <c r="AB19" s="58">
        <f t="shared" ref="AB19:AZ19" si="8">AB10+AB17+AB18</f>
        <v>2</v>
      </c>
      <c r="AC19" s="58">
        <f t="shared" si="8"/>
        <v>0</v>
      </c>
      <c r="AD19" s="58">
        <f t="shared" si="8"/>
        <v>194.25</v>
      </c>
      <c r="AE19" s="58">
        <f t="shared" si="8"/>
        <v>0</v>
      </c>
      <c r="AF19" s="58">
        <f t="shared" si="8"/>
        <v>177.85999999999999</v>
      </c>
      <c r="AG19" s="58">
        <f t="shared" si="8"/>
        <v>0</v>
      </c>
      <c r="AH19" s="58">
        <f t="shared" si="8"/>
        <v>80.81</v>
      </c>
      <c r="AI19" s="58">
        <f t="shared" si="8"/>
        <v>0</v>
      </c>
      <c r="AJ19" s="58">
        <f t="shared" si="8"/>
        <v>59.72</v>
      </c>
      <c r="AK19" s="58">
        <f t="shared" si="8"/>
        <v>0</v>
      </c>
      <c r="AL19" s="58">
        <f t="shared" si="8"/>
        <v>514.6400000000001</v>
      </c>
      <c r="AM19" s="47">
        <f t="shared" si="8"/>
        <v>0</v>
      </c>
      <c r="AN19" s="47">
        <f t="shared" si="8"/>
        <v>0</v>
      </c>
      <c r="AO19" s="47">
        <f t="shared" si="8"/>
        <v>0</v>
      </c>
      <c r="AP19" s="10">
        <f t="shared" si="8"/>
        <v>2.04</v>
      </c>
      <c r="AQ19" s="10">
        <f t="shared" si="8"/>
        <v>0</v>
      </c>
      <c r="AR19" s="10">
        <f t="shared" si="8"/>
        <v>203.96250000000001</v>
      </c>
      <c r="AS19" s="10">
        <f t="shared" si="8"/>
        <v>0</v>
      </c>
      <c r="AT19" s="10">
        <f t="shared" si="8"/>
        <v>190.31019999999998</v>
      </c>
      <c r="AU19" s="10">
        <f t="shared" si="8"/>
        <v>0</v>
      </c>
      <c r="AV19" s="10">
        <f t="shared" si="8"/>
        <v>89.699100000000001</v>
      </c>
      <c r="AW19" s="10">
        <f t="shared" si="8"/>
        <v>0</v>
      </c>
      <c r="AX19" s="10">
        <f t="shared" si="8"/>
        <v>70.4696</v>
      </c>
      <c r="AY19" s="10">
        <f t="shared" si="8"/>
        <v>0</v>
      </c>
      <c r="AZ19" s="10">
        <f t="shared" si="8"/>
        <v>556.48139999999989</v>
      </c>
      <c r="BA19" s="47"/>
      <c r="BB19" s="45" t="s">
        <v>0</v>
      </c>
      <c r="BC19" s="45" t="s">
        <v>0</v>
      </c>
    </row>
    <row r="20" spans="1:58">
      <c r="A20" s="4"/>
      <c r="B20" s="4"/>
      <c r="C20" s="4"/>
      <c r="D20" s="8" t="s">
        <v>405</v>
      </c>
      <c r="G20" s="1" t="s">
        <v>1</v>
      </c>
      <c r="AN20" s="10">
        <f t="shared" si="0"/>
        <v>0</v>
      </c>
      <c r="AP20" s="10"/>
      <c r="AR20" s="10"/>
      <c r="AT20" s="10"/>
      <c r="AV20" s="10"/>
      <c r="AX20" s="10"/>
      <c r="AZ20" s="10"/>
      <c r="BF20" s="4" t="s">
        <v>1</v>
      </c>
    </row>
    <row r="21" spans="1:58">
      <c r="A21" s="4"/>
      <c r="B21" s="4"/>
      <c r="C21" s="4"/>
      <c r="E21" s="4" t="s">
        <v>404</v>
      </c>
      <c r="G21" s="1" t="s">
        <v>1</v>
      </c>
      <c r="H21" s="2" t="s">
        <v>5</v>
      </c>
      <c r="J21" s="9"/>
      <c r="L21" s="9"/>
      <c r="N21" s="9"/>
      <c r="P21" s="9"/>
      <c r="R21" s="9"/>
      <c r="T21" s="9"/>
      <c r="V21" s="9"/>
      <c r="X21" s="3" t="s">
        <v>0</v>
      </c>
      <c r="Z21" s="10">
        <v>0</v>
      </c>
      <c r="AB21" s="10">
        <v>0</v>
      </c>
      <c r="AD21" s="10">
        <v>20.6</v>
      </c>
      <c r="AF21" s="10">
        <v>0</v>
      </c>
      <c r="AH21" s="10">
        <v>0</v>
      </c>
      <c r="AJ21" s="10">
        <v>0</v>
      </c>
      <c r="AL21" s="10">
        <f>SUM(Z21:AJ21)</f>
        <v>20.6</v>
      </c>
      <c r="AN21" s="10">
        <f t="shared" si="0"/>
        <v>0</v>
      </c>
      <c r="AP21" s="10">
        <f t="shared" si="1"/>
        <v>0</v>
      </c>
      <c r="AR21" s="10">
        <f t="shared" si="2"/>
        <v>21.630000000000003</v>
      </c>
      <c r="AT21" s="10">
        <f t="shared" si="3"/>
        <v>0</v>
      </c>
      <c r="AV21" s="10">
        <f t="shared" si="4"/>
        <v>0</v>
      </c>
      <c r="AX21" s="10">
        <f t="shared" si="5"/>
        <v>0</v>
      </c>
      <c r="AZ21" s="10">
        <f t="shared" si="6"/>
        <v>21.630000000000003</v>
      </c>
      <c r="BA21" s="10"/>
      <c r="BB21" s="2" t="s">
        <v>357</v>
      </c>
      <c r="BC21" s="2" t="s">
        <v>3</v>
      </c>
    </row>
    <row r="22" spans="1:58">
      <c r="A22" s="4"/>
      <c r="B22" s="4"/>
      <c r="C22" s="4"/>
      <c r="E22" s="4" t="s">
        <v>403</v>
      </c>
      <c r="G22" s="1" t="s">
        <v>1</v>
      </c>
      <c r="H22" s="2" t="s">
        <v>5</v>
      </c>
      <c r="J22" s="9"/>
      <c r="L22" s="9"/>
      <c r="N22" s="9"/>
      <c r="P22" s="9"/>
      <c r="R22" s="9"/>
      <c r="T22" s="9"/>
      <c r="V22" s="9"/>
      <c r="X22" s="3" t="s">
        <v>0</v>
      </c>
      <c r="Z22" s="10">
        <v>0</v>
      </c>
      <c r="AB22" s="10">
        <v>0</v>
      </c>
      <c r="AD22" s="10">
        <v>0</v>
      </c>
      <c r="AF22" s="10">
        <v>33</v>
      </c>
      <c r="AH22" s="10">
        <v>0</v>
      </c>
      <c r="AJ22" s="10">
        <v>0</v>
      </c>
      <c r="AL22" s="10">
        <f>SUM(Z22:AJ22)</f>
        <v>33</v>
      </c>
      <c r="AN22" s="10">
        <f t="shared" si="0"/>
        <v>0</v>
      </c>
      <c r="AP22" s="10">
        <f t="shared" si="1"/>
        <v>0</v>
      </c>
      <c r="AR22" s="10">
        <f t="shared" si="2"/>
        <v>0</v>
      </c>
      <c r="AT22" s="10">
        <f t="shared" si="3"/>
        <v>35.31</v>
      </c>
      <c r="AV22" s="10">
        <f>(AH22*11%)+AH22</f>
        <v>0</v>
      </c>
      <c r="AX22" s="10">
        <f t="shared" si="5"/>
        <v>0</v>
      </c>
      <c r="AZ22" s="10">
        <f t="shared" si="6"/>
        <v>35.31</v>
      </c>
      <c r="BA22" s="10"/>
      <c r="BB22" s="2" t="s">
        <v>357</v>
      </c>
      <c r="BC22" s="2" t="s">
        <v>3</v>
      </c>
    </row>
    <row r="23" spans="1:58">
      <c r="A23" s="4"/>
      <c r="B23" s="4"/>
      <c r="C23" s="4"/>
      <c r="E23" s="4" t="s">
        <v>402</v>
      </c>
      <c r="G23" s="1" t="s">
        <v>1</v>
      </c>
      <c r="H23" s="2" t="s">
        <v>5</v>
      </c>
      <c r="J23" s="9"/>
      <c r="L23" s="9"/>
      <c r="N23" s="9"/>
      <c r="P23" s="9"/>
      <c r="R23" s="9"/>
      <c r="T23" s="9"/>
      <c r="V23" s="9"/>
      <c r="X23" s="3" t="s">
        <v>0</v>
      </c>
      <c r="Z23" s="10">
        <v>0</v>
      </c>
      <c r="AB23" s="10">
        <v>13</v>
      </c>
      <c r="AD23" s="10">
        <v>0</v>
      </c>
      <c r="AF23" s="10">
        <v>25</v>
      </c>
      <c r="AH23" s="10">
        <v>0</v>
      </c>
      <c r="AJ23" s="10">
        <v>23.9</v>
      </c>
      <c r="AL23" s="10">
        <f>SUM(Z23:AJ23)</f>
        <v>61.9</v>
      </c>
      <c r="AN23" s="10">
        <f t="shared" si="0"/>
        <v>0</v>
      </c>
      <c r="AP23" s="10">
        <f t="shared" si="1"/>
        <v>13.26</v>
      </c>
      <c r="AR23" s="10">
        <f t="shared" si="2"/>
        <v>0</v>
      </c>
      <c r="AT23" s="10">
        <f t="shared" si="3"/>
        <v>26.75</v>
      </c>
      <c r="AV23" s="10">
        <f t="shared" si="4"/>
        <v>0</v>
      </c>
      <c r="AX23" s="10">
        <f t="shared" si="5"/>
        <v>28.201999999999998</v>
      </c>
      <c r="AZ23" s="10">
        <f t="shared" si="6"/>
        <v>68.211999999999989</v>
      </c>
      <c r="BA23" s="10"/>
      <c r="BB23" s="2" t="s">
        <v>357</v>
      </c>
      <c r="BC23" s="2" t="s">
        <v>3</v>
      </c>
      <c r="BD23" s="49"/>
    </row>
    <row r="24" spans="1:58">
      <c r="A24" s="4"/>
      <c r="B24" s="4"/>
      <c r="C24" s="4"/>
      <c r="E24" s="4" t="s">
        <v>401</v>
      </c>
      <c r="G24" s="1" t="s">
        <v>1</v>
      </c>
      <c r="H24" s="2" t="s">
        <v>5</v>
      </c>
      <c r="J24" s="9"/>
      <c r="L24" s="9"/>
      <c r="N24" s="9"/>
      <c r="P24" s="9"/>
      <c r="R24" s="9"/>
      <c r="T24" s="9"/>
      <c r="V24" s="9"/>
      <c r="X24" s="3" t="s">
        <v>0</v>
      </c>
      <c r="Z24" s="11">
        <v>0</v>
      </c>
      <c r="AB24" s="11">
        <v>0</v>
      </c>
      <c r="AD24" s="11">
        <v>14.76</v>
      </c>
      <c r="AF24" s="11">
        <v>0</v>
      </c>
      <c r="AH24" s="11">
        <v>11.5</v>
      </c>
      <c r="AJ24" s="11">
        <v>0</v>
      </c>
      <c r="AL24" s="10">
        <f>SUM(Z24:AJ24)</f>
        <v>26.259999999999998</v>
      </c>
      <c r="AN24" s="11">
        <f t="shared" si="0"/>
        <v>0</v>
      </c>
      <c r="AO24" s="32"/>
      <c r="AP24" s="11">
        <f t="shared" si="1"/>
        <v>0</v>
      </c>
      <c r="AQ24" s="32"/>
      <c r="AR24" s="11">
        <f t="shared" si="2"/>
        <v>15.497999999999999</v>
      </c>
      <c r="AS24" s="32"/>
      <c r="AT24" s="11">
        <f t="shared" si="3"/>
        <v>0</v>
      </c>
      <c r="AU24" s="32"/>
      <c r="AV24" s="11">
        <f t="shared" si="4"/>
        <v>12.765000000000001</v>
      </c>
      <c r="AW24" s="32"/>
      <c r="AX24" s="11">
        <f t="shared" si="5"/>
        <v>0</v>
      </c>
      <c r="AY24" s="32"/>
      <c r="AZ24" s="11">
        <f t="shared" si="6"/>
        <v>28.262999999999998</v>
      </c>
      <c r="BA24" s="15"/>
      <c r="BB24" s="2" t="s">
        <v>357</v>
      </c>
      <c r="BC24" s="2" t="s">
        <v>14</v>
      </c>
    </row>
    <row r="25" spans="1:58" s="43" customFormat="1">
      <c r="D25" s="8" t="s">
        <v>400</v>
      </c>
      <c r="E25" s="1"/>
      <c r="F25" s="1"/>
      <c r="G25" s="1" t="s">
        <v>1</v>
      </c>
      <c r="H25" s="2" t="s">
        <v>0</v>
      </c>
      <c r="I25" s="1"/>
      <c r="J25" s="9"/>
      <c r="K25" s="1"/>
      <c r="L25" s="9"/>
      <c r="M25" s="1"/>
      <c r="N25" s="9"/>
      <c r="O25" s="1"/>
      <c r="P25" s="9"/>
      <c r="Q25" s="1"/>
      <c r="R25" s="9"/>
      <c r="S25" s="1"/>
      <c r="T25" s="9"/>
      <c r="U25" s="1"/>
      <c r="V25" s="9"/>
      <c r="W25" s="1"/>
      <c r="X25" s="3" t="s">
        <v>0</v>
      </c>
      <c r="Y25" s="1"/>
      <c r="Z25" s="10">
        <f>SUM(Z21:Z24)</f>
        <v>0</v>
      </c>
      <c r="AA25" s="1"/>
      <c r="AB25" s="58">
        <f>SUM(AB21:AB24)</f>
        <v>13</v>
      </c>
      <c r="AC25" s="58">
        <f t="shared" ref="AC25:AZ25" si="9">SUM(AC21:AC24)</f>
        <v>0</v>
      </c>
      <c r="AD25" s="58">
        <f t="shared" si="9"/>
        <v>35.36</v>
      </c>
      <c r="AE25" s="58">
        <f t="shared" si="9"/>
        <v>0</v>
      </c>
      <c r="AF25" s="58">
        <f t="shared" si="9"/>
        <v>58</v>
      </c>
      <c r="AG25" s="58">
        <f t="shared" si="9"/>
        <v>0</v>
      </c>
      <c r="AH25" s="58">
        <f t="shared" si="9"/>
        <v>11.5</v>
      </c>
      <c r="AI25" s="58">
        <f t="shared" si="9"/>
        <v>0</v>
      </c>
      <c r="AJ25" s="58">
        <f t="shared" si="9"/>
        <v>23.9</v>
      </c>
      <c r="AK25" s="58">
        <f t="shared" si="9"/>
        <v>0</v>
      </c>
      <c r="AL25" s="58">
        <f t="shared" si="9"/>
        <v>141.76</v>
      </c>
      <c r="AM25" s="47">
        <f t="shared" si="9"/>
        <v>0</v>
      </c>
      <c r="AN25" s="47">
        <f t="shared" si="9"/>
        <v>0</v>
      </c>
      <c r="AO25" s="47">
        <f t="shared" si="9"/>
        <v>0</v>
      </c>
      <c r="AP25" s="10">
        <f t="shared" si="9"/>
        <v>13.26</v>
      </c>
      <c r="AQ25" s="10">
        <f t="shared" si="9"/>
        <v>0</v>
      </c>
      <c r="AR25" s="10">
        <f t="shared" si="9"/>
        <v>37.128</v>
      </c>
      <c r="AS25" s="10">
        <f t="shared" si="9"/>
        <v>0</v>
      </c>
      <c r="AT25" s="10">
        <f t="shared" si="9"/>
        <v>62.06</v>
      </c>
      <c r="AU25" s="10">
        <f t="shared" si="9"/>
        <v>0</v>
      </c>
      <c r="AV25" s="10">
        <f t="shared" si="9"/>
        <v>12.765000000000001</v>
      </c>
      <c r="AW25" s="10">
        <f t="shared" si="9"/>
        <v>0</v>
      </c>
      <c r="AX25" s="10">
        <f t="shared" si="9"/>
        <v>28.201999999999998</v>
      </c>
      <c r="AY25" s="10">
        <f t="shared" si="9"/>
        <v>0</v>
      </c>
      <c r="AZ25" s="10">
        <f t="shared" si="9"/>
        <v>153.41499999999999</v>
      </c>
      <c r="BA25" s="47"/>
      <c r="BB25" s="45" t="s">
        <v>0</v>
      </c>
      <c r="BC25" s="45" t="s">
        <v>0</v>
      </c>
    </row>
    <row r="26" spans="1:58">
      <c r="A26" s="4"/>
      <c r="B26" s="4"/>
      <c r="C26" s="4"/>
      <c r="D26" s="8" t="s">
        <v>399</v>
      </c>
      <c r="G26" s="1" t="s">
        <v>1</v>
      </c>
      <c r="AN26" s="10">
        <f t="shared" si="0"/>
        <v>0</v>
      </c>
      <c r="AP26" s="10"/>
      <c r="AR26" s="10"/>
      <c r="AT26" s="10"/>
      <c r="AV26" s="10"/>
      <c r="AX26" s="10"/>
      <c r="AZ26" s="10"/>
    </row>
    <row r="27" spans="1:58">
      <c r="A27" s="4"/>
      <c r="B27" s="4"/>
      <c r="C27" s="4"/>
      <c r="E27" s="4" t="s">
        <v>265</v>
      </c>
      <c r="G27" s="1" t="s">
        <v>1</v>
      </c>
      <c r="H27" s="2" t="s">
        <v>37</v>
      </c>
      <c r="J27" s="12"/>
      <c r="L27" s="12">
        <v>2</v>
      </c>
      <c r="N27" s="12">
        <v>2</v>
      </c>
      <c r="P27" s="12">
        <v>2</v>
      </c>
      <c r="R27" s="12">
        <v>1</v>
      </c>
      <c r="T27" s="12">
        <v>0</v>
      </c>
      <c r="V27" s="12">
        <v>7</v>
      </c>
      <c r="X27" s="3" t="s">
        <v>169</v>
      </c>
      <c r="Z27" s="10">
        <v>0</v>
      </c>
      <c r="AB27" s="10">
        <v>0</v>
      </c>
      <c r="AD27" s="10">
        <v>10</v>
      </c>
      <c r="AF27" s="10">
        <v>10</v>
      </c>
      <c r="AH27" s="10">
        <v>5</v>
      </c>
      <c r="AJ27" s="10">
        <v>10</v>
      </c>
      <c r="AL27" s="10">
        <f>SUM(Z27:AJ27)</f>
        <v>35</v>
      </c>
      <c r="AN27" s="10">
        <f t="shared" si="0"/>
        <v>0</v>
      </c>
      <c r="AP27" s="10">
        <f t="shared" si="1"/>
        <v>0</v>
      </c>
      <c r="AR27" s="10">
        <f t="shared" si="2"/>
        <v>10.5</v>
      </c>
      <c r="AT27" s="10">
        <f t="shared" si="3"/>
        <v>10.7</v>
      </c>
      <c r="AV27" s="10">
        <f t="shared" si="4"/>
        <v>5.55</v>
      </c>
      <c r="AX27" s="10">
        <f t="shared" si="5"/>
        <v>11.8</v>
      </c>
      <c r="AZ27" s="10">
        <f t="shared" si="6"/>
        <v>38.549999999999997</v>
      </c>
      <c r="BA27" s="10"/>
      <c r="BB27" s="2" t="s">
        <v>357</v>
      </c>
      <c r="BC27" s="2" t="s">
        <v>14</v>
      </c>
    </row>
    <row r="28" spans="1:58">
      <c r="A28" s="4"/>
      <c r="B28" s="4"/>
      <c r="C28" s="4"/>
      <c r="E28" s="4" t="s">
        <v>398</v>
      </c>
      <c r="G28" s="1" t="s">
        <v>1</v>
      </c>
      <c r="H28" s="2" t="s">
        <v>37</v>
      </c>
      <c r="J28" s="12"/>
      <c r="L28" s="12"/>
      <c r="N28" s="12">
        <v>2</v>
      </c>
      <c r="P28" s="12">
        <v>2</v>
      </c>
      <c r="R28" s="12">
        <v>2</v>
      </c>
      <c r="T28" s="12">
        <v>1</v>
      </c>
      <c r="V28" s="12">
        <v>7</v>
      </c>
      <c r="X28" s="3" t="s">
        <v>352</v>
      </c>
      <c r="Z28" s="11">
        <v>0</v>
      </c>
      <c r="AB28" s="11">
        <v>0</v>
      </c>
      <c r="AD28" s="11">
        <v>8</v>
      </c>
      <c r="AF28" s="11">
        <v>8</v>
      </c>
      <c r="AH28" s="11">
        <v>8</v>
      </c>
      <c r="AJ28" s="11">
        <v>4</v>
      </c>
      <c r="AL28" s="10">
        <f>SUM(Z28:AJ28)</f>
        <v>28</v>
      </c>
      <c r="AN28" s="11">
        <f t="shared" si="0"/>
        <v>0</v>
      </c>
      <c r="AO28" s="32"/>
      <c r="AP28" s="11">
        <f t="shared" si="1"/>
        <v>0</v>
      </c>
      <c r="AQ28" s="32"/>
      <c r="AR28" s="11">
        <f t="shared" si="2"/>
        <v>8.4</v>
      </c>
      <c r="AS28" s="32"/>
      <c r="AT28" s="11">
        <f t="shared" si="3"/>
        <v>8.56</v>
      </c>
      <c r="AU28" s="32"/>
      <c r="AV28" s="11">
        <f t="shared" si="4"/>
        <v>8.8800000000000008</v>
      </c>
      <c r="AW28" s="32"/>
      <c r="AX28" s="11">
        <f t="shared" si="5"/>
        <v>4.72</v>
      </c>
      <c r="AY28" s="32"/>
      <c r="AZ28" s="11">
        <f t="shared" si="6"/>
        <v>30.560000000000002</v>
      </c>
      <c r="BA28" s="15"/>
      <c r="BB28" s="2" t="s">
        <v>357</v>
      </c>
      <c r="BC28" s="2" t="s">
        <v>14</v>
      </c>
    </row>
    <row r="29" spans="1:58" s="43" customFormat="1">
      <c r="D29" s="8" t="s">
        <v>397</v>
      </c>
      <c r="E29" s="1"/>
      <c r="F29" s="1"/>
      <c r="G29" s="1" t="s">
        <v>1</v>
      </c>
      <c r="H29" s="2" t="s">
        <v>0</v>
      </c>
      <c r="I29" s="1"/>
      <c r="J29" s="9"/>
      <c r="K29" s="1"/>
      <c r="L29" s="9"/>
      <c r="M29" s="1"/>
      <c r="N29" s="9"/>
      <c r="O29" s="1"/>
      <c r="P29" s="9"/>
      <c r="Q29" s="1"/>
      <c r="R29" s="9"/>
      <c r="S29" s="1"/>
      <c r="T29" s="9"/>
      <c r="U29" s="1"/>
      <c r="V29" s="9"/>
      <c r="W29" s="1"/>
      <c r="X29" s="3" t="s">
        <v>0</v>
      </c>
      <c r="Y29" s="1"/>
      <c r="Z29" s="58">
        <v>0</v>
      </c>
      <c r="AA29" s="7"/>
      <c r="AB29" s="58">
        <f t="shared" ref="AB29:AZ29" si="10">SUM(AB27:AB28)</f>
        <v>0</v>
      </c>
      <c r="AC29" s="58">
        <f t="shared" si="10"/>
        <v>0</v>
      </c>
      <c r="AD29" s="58">
        <f t="shared" si="10"/>
        <v>18</v>
      </c>
      <c r="AE29" s="58">
        <f t="shared" si="10"/>
        <v>0</v>
      </c>
      <c r="AF29" s="58">
        <f t="shared" si="10"/>
        <v>18</v>
      </c>
      <c r="AG29" s="58">
        <f t="shared" si="10"/>
        <v>0</v>
      </c>
      <c r="AH29" s="58">
        <f t="shared" si="10"/>
        <v>13</v>
      </c>
      <c r="AI29" s="58">
        <f t="shared" si="10"/>
        <v>0</v>
      </c>
      <c r="AJ29" s="58">
        <f t="shared" si="10"/>
        <v>14</v>
      </c>
      <c r="AK29" s="58">
        <f t="shared" si="10"/>
        <v>0</v>
      </c>
      <c r="AL29" s="58">
        <f t="shared" si="10"/>
        <v>63</v>
      </c>
      <c r="AM29" s="47">
        <f t="shared" si="10"/>
        <v>0</v>
      </c>
      <c r="AN29" s="10">
        <f t="shared" si="10"/>
        <v>0</v>
      </c>
      <c r="AO29" s="10">
        <f t="shared" si="10"/>
        <v>0</v>
      </c>
      <c r="AP29" s="10">
        <f t="shared" si="10"/>
        <v>0</v>
      </c>
      <c r="AQ29" s="10">
        <f t="shared" si="10"/>
        <v>0</v>
      </c>
      <c r="AR29" s="10">
        <f t="shared" si="10"/>
        <v>18.899999999999999</v>
      </c>
      <c r="AS29" s="10">
        <f t="shared" si="10"/>
        <v>0</v>
      </c>
      <c r="AT29" s="10">
        <f t="shared" si="10"/>
        <v>19.259999999999998</v>
      </c>
      <c r="AU29" s="10">
        <f t="shared" si="10"/>
        <v>0</v>
      </c>
      <c r="AV29" s="10">
        <f t="shared" si="10"/>
        <v>14.43</v>
      </c>
      <c r="AW29" s="10">
        <f t="shared" si="10"/>
        <v>0</v>
      </c>
      <c r="AX29" s="10">
        <f t="shared" si="10"/>
        <v>16.52</v>
      </c>
      <c r="AY29" s="10">
        <f t="shared" si="10"/>
        <v>0</v>
      </c>
      <c r="AZ29" s="10">
        <f t="shared" si="10"/>
        <v>69.11</v>
      </c>
      <c r="BA29" s="47"/>
      <c r="BB29" s="45" t="s">
        <v>0</v>
      </c>
      <c r="BC29" s="45" t="s">
        <v>0</v>
      </c>
    </row>
    <row r="30" spans="1:58">
      <c r="A30" s="4"/>
      <c r="B30" s="4"/>
      <c r="C30" s="4"/>
      <c r="D30" s="8" t="s">
        <v>396</v>
      </c>
      <c r="G30" s="1" t="s">
        <v>1</v>
      </c>
      <c r="AN30" s="10">
        <f t="shared" si="0"/>
        <v>0</v>
      </c>
      <c r="AP30" s="10"/>
      <c r="AR30" s="10"/>
      <c r="AT30" s="10"/>
      <c r="AV30" s="10"/>
      <c r="AX30" s="10"/>
      <c r="AZ30" s="10"/>
    </row>
    <row r="31" spans="1:58">
      <c r="A31" s="4"/>
      <c r="B31" s="4"/>
      <c r="C31" s="4"/>
      <c r="E31" s="4" t="s">
        <v>392</v>
      </c>
      <c r="G31" s="1" t="s">
        <v>1</v>
      </c>
      <c r="H31" s="2" t="s">
        <v>37</v>
      </c>
      <c r="J31" s="12"/>
      <c r="L31" s="12">
        <v>2</v>
      </c>
      <c r="N31" s="12">
        <v>2</v>
      </c>
      <c r="P31" s="12">
        <v>1</v>
      </c>
      <c r="R31" s="12">
        <v>1</v>
      </c>
      <c r="T31" s="12">
        <v>0</v>
      </c>
      <c r="V31" s="12">
        <v>6</v>
      </c>
      <c r="X31" s="3" t="s">
        <v>352</v>
      </c>
      <c r="Z31" s="10">
        <v>0</v>
      </c>
      <c r="AB31" s="10">
        <v>8</v>
      </c>
      <c r="AD31" s="10">
        <v>8</v>
      </c>
      <c r="AF31" s="10">
        <v>4</v>
      </c>
      <c r="AH31" s="10">
        <v>4</v>
      </c>
      <c r="AJ31" s="10">
        <v>0</v>
      </c>
      <c r="AL31" s="10">
        <f>SUM(Z31:AJ31)</f>
        <v>24</v>
      </c>
      <c r="AN31" s="10">
        <f t="shared" si="0"/>
        <v>0</v>
      </c>
      <c r="AP31" s="10">
        <f t="shared" si="1"/>
        <v>8.16</v>
      </c>
      <c r="AR31" s="10">
        <f t="shared" si="2"/>
        <v>8.4</v>
      </c>
      <c r="AT31" s="10">
        <f t="shared" si="3"/>
        <v>4.28</v>
      </c>
      <c r="AV31" s="10">
        <f t="shared" si="4"/>
        <v>4.4400000000000004</v>
      </c>
      <c r="AX31" s="10">
        <f t="shared" si="5"/>
        <v>0</v>
      </c>
      <c r="AZ31" s="10">
        <f t="shared" si="6"/>
        <v>25.280000000000005</v>
      </c>
      <c r="BA31" s="10"/>
      <c r="BB31" s="2" t="s">
        <v>357</v>
      </c>
      <c r="BC31" s="2" t="s">
        <v>14</v>
      </c>
    </row>
    <row r="32" spans="1:58">
      <c r="A32" s="4"/>
      <c r="B32" s="4"/>
      <c r="C32" s="4"/>
      <c r="E32" s="4" t="s">
        <v>395</v>
      </c>
      <c r="G32" s="1" t="s">
        <v>1</v>
      </c>
      <c r="H32" s="2" t="s">
        <v>5</v>
      </c>
      <c r="J32" s="9"/>
      <c r="L32" s="9"/>
      <c r="N32" s="9"/>
      <c r="P32" s="9"/>
      <c r="R32" s="9"/>
      <c r="T32" s="9"/>
      <c r="V32" s="9"/>
      <c r="X32" s="3" t="s">
        <v>0</v>
      </c>
      <c r="Z32" s="10">
        <v>0</v>
      </c>
      <c r="AB32" s="10">
        <v>3.8</v>
      </c>
      <c r="AD32" s="10">
        <v>4.0999999999999996</v>
      </c>
      <c r="AF32" s="10">
        <v>4.4000000000000004</v>
      </c>
      <c r="AH32" s="10">
        <v>4.7</v>
      </c>
      <c r="AJ32" s="10">
        <v>0</v>
      </c>
      <c r="AL32" s="10">
        <f>SUM(Z32:AJ32)</f>
        <v>17</v>
      </c>
      <c r="AN32" s="10">
        <f t="shared" si="0"/>
        <v>0</v>
      </c>
      <c r="AP32" s="10">
        <f t="shared" si="1"/>
        <v>3.8759999999999999</v>
      </c>
      <c r="AR32" s="10">
        <f t="shared" si="2"/>
        <v>4.3049999999999997</v>
      </c>
      <c r="AT32" s="10">
        <f t="shared" si="3"/>
        <v>4.7080000000000002</v>
      </c>
      <c r="AV32" s="10">
        <f t="shared" si="4"/>
        <v>5.2170000000000005</v>
      </c>
      <c r="AX32" s="10">
        <f t="shared" si="5"/>
        <v>0</v>
      </c>
      <c r="AZ32" s="10">
        <f t="shared" si="6"/>
        <v>18.106000000000002</v>
      </c>
      <c r="BA32" s="10"/>
      <c r="BB32" s="2" t="s">
        <v>357</v>
      </c>
      <c r="BC32" s="2" t="s">
        <v>14</v>
      </c>
    </row>
    <row r="33" spans="1:56">
      <c r="A33" s="4"/>
      <c r="B33" s="4"/>
      <c r="E33" s="4" t="s">
        <v>394</v>
      </c>
      <c r="G33" s="1" t="s">
        <v>1</v>
      </c>
      <c r="H33" s="2" t="s">
        <v>5</v>
      </c>
      <c r="J33" s="9"/>
      <c r="L33" s="9"/>
      <c r="N33" s="9"/>
      <c r="P33" s="9"/>
      <c r="R33" s="9"/>
      <c r="T33" s="9"/>
      <c r="V33" s="9"/>
      <c r="X33" s="3" t="s">
        <v>0</v>
      </c>
      <c r="Z33" s="11">
        <v>0</v>
      </c>
      <c r="AB33" s="11">
        <v>2.2000000000000002</v>
      </c>
      <c r="AD33" s="11">
        <v>2.4</v>
      </c>
      <c r="AF33" s="11">
        <v>2.6</v>
      </c>
      <c r="AH33" s="11">
        <v>2.7</v>
      </c>
      <c r="AJ33" s="11">
        <v>2.8</v>
      </c>
      <c r="AL33" s="10">
        <f>SUM(Z33:AJ33)</f>
        <v>12.7</v>
      </c>
      <c r="AN33" s="11">
        <f t="shared" si="0"/>
        <v>0</v>
      </c>
      <c r="AO33" s="32"/>
      <c r="AP33" s="11">
        <f t="shared" si="1"/>
        <v>2.2440000000000002</v>
      </c>
      <c r="AQ33" s="32"/>
      <c r="AR33" s="11">
        <f t="shared" si="2"/>
        <v>2.52</v>
      </c>
      <c r="AS33" s="32"/>
      <c r="AT33" s="11">
        <f t="shared" si="3"/>
        <v>2.782</v>
      </c>
      <c r="AU33" s="32"/>
      <c r="AV33" s="11">
        <f t="shared" si="4"/>
        <v>2.9970000000000003</v>
      </c>
      <c r="AW33" s="32"/>
      <c r="AX33" s="11">
        <f t="shared" si="5"/>
        <v>3.3039999999999998</v>
      </c>
      <c r="AY33" s="32"/>
      <c r="AZ33" s="11">
        <f t="shared" si="6"/>
        <v>13.847000000000001</v>
      </c>
      <c r="BA33" s="15"/>
      <c r="BB33" s="2" t="s">
        <v>357</v>
      </c>
      <c r="BC33" s="2" t="s">
        <v>14</v>
      </c>
    </row>
    <row r="34" spans="1:56" s="43" customFormat="1">
      <c r="C34" s="44"/>
      <c r="D34" s="8" t="s">
        <v>418</v>
      </c>
      <c r="E34" s="1"/>
      <c r="F34" s="1"/>
      <c r="G34" s="1" t="s">
        <v>1</v>
      </c>
      <c r="H34" s="2" t="s">
        <v>0</v>
      </c>
      <c r="I34" s="1"/>
      <c r="J34" s="9"/>
      <c r="K34" s="1"/>
      <c r="L34" s="9"/>
      <c r="M34" s="1"/>
      <c r="N34" s="9"/>
      <c r="O34" s="1"/>
      <c r="P34" s="9"/>
      <c r="Q34" s="1"/>
      <c r="R34" s="9"/>
      <c r="S34" s="1"/>
      <c r="T34" s="9"/>
      <c r="U34" s="1"/>
      <c r="V34" s="9"/>
      <c r="W34" s="1"/>
      <c r="X34" s="3" t="s">
        <v>0</v>
      </c>
      <c r="Y34" s="1"/>
      <c r="Z34" s="58">
        <v>0</v>
      </c>
      <c r="AA34" s="7"/>
      <c r="AB34" s="58">
        <f t="shared" ref="AB34:AZ34" si="11">SUM(AB31:AB33)</f>
        <v>14</v>
      </c>
      <c r="AC34" s="58">
        <f t="shared" si="11"/>
        <v>0</v>
      </c>
      <c r="AD34" s="58">
        <f t="shared" si="11"/>
        <v>14.5</v>
      </c>
      <c r="AE34" s="58">
        <f t="shared" si="11"/>
        <v>0</v>
      </c>
      <c r="AF34" s="58">
        <f t="shared" si="11"/>
        <v>11</v>
      </c>
      <c r="AG34" s="58">
        <f t="shared" si="11"/>
        <v>0</v>
      </c>
      <c r="AH34" s="58">
        <f t="shared" si="11"/>
        <v>11.399999999999999</v>
      </c>
      <c r="AI34" s="58">
        <f t="shared" si="11"/>
        <v>0</v>
      </c>
      <c r="AJ34" s="58">
        <f t="shared" si="11"/>
        <v>2.8</v>
      </c>
      <c r="AK34" s="58">
        <f t="shared" si="11"/>
        <v>0</v>
      </c>
      <c r="AL34" s="58">
        <f t="shared" si="11"/>
        <v>53.7</v>
      </c>
      <c r="AM34" s="47">
        <f t="shared" si="11"/>
        <v>0</v>
      </c>
      <c r="AN34" s="10">
        <f t="shared" si="11"/>
        <v>0</v>
      </c>
      <c r="AO34" s="10">
        <f t="shared" si="11"/>
        <v>0</v>
      </c>
      <c r="AP34" s="10">
        <f t="shared" si="11"/>
        <v>14.28</v>
      </c>
      <c r="AQ34" s="10">
        <f t="shared" si="11"/>
        <v>0</v>
      </c>
      <c r="AR34" s="10">
        <f t="shared" si="11"/>
        <v>15.225</v>
      </c>
      <c r="AS34" s="10">
        <f t="shared" si="11"/>
        <v>0</v>
      </c>
      <c r="AT34" s="10">
        <f t="shared" si="11"/>
        <v>11.77</v>
      </c>
      <c r="AU34" s="10">
        <f t="shared" si="11"/>
        <v>0</v>
      </c>
      <c r="AV34" s="10">
        <f t="shared" si="11"/>
        <v>12.654</v>
      </c>
      <c r="AW34" s="10">
        <f t="shared" si="11"/>
        <v>0</v>
      </c>
      <c r="AX34" s="10">
        <f t="shared" si="11"/>
        <v>3.3039999999999998</v>
      </c>
      <c r="AY34" s="10">
        <f t="shared" si="11"/>
        <v>0</v>
      </c>
      <c r="AZ34" s="10">
        <f t="shared" si="11"/>
        <v>57.233000000000011</v>
      </c>
      <c r="BA34" s="47"/>
      <c r="BB34" s="45" t="s">
        <v>0</v>
      </c>
      <c r="BC34" s="45" t="s">
        <v>0</v>
      </c>
    </row>
    <row r="35" spans="1:56">
      <c r="A35" s="4"/>
      <c r="B35" s="4"/>
      <c r="D35" s="8" t="s">
        <v>393</v>
      </c>
      <c r="G35" s="1" t="s">
        <v>1</v>
      </c>
      <c r="AN35" s="15">
        <f t="shared" si="0"/>
        <v>0</v>
      </c>
      <c r="AO35" s="21"/>
      <c r="AP35" s="15"/>
      <c r="AQ35" s="21"/>
      <c r="AR35" s="15"/>
      <c r="AS35" s="21"/>
      <c r="AT35" s="15"/>
      <c r="AU35" s="21"/>
      <c r="AV35" s="15"/>
      <c r="AW35" s="21"/>
      <c r="AX35" s="15"/>
      <c r="AY35" s="21"/>
      <c r="AZ35" s="15"/>
    </row>
    <row r="36" spans="1:56">
      <c r="A36" s="4"/>
      <c r="B36" s="4"/>
      <c r="E36" s="4" t="s">
        <v>392</v>
      </c>
      <c r="G36" s="1" t="s">
        <v>1</v>
      </c>
      <c r="H36" s="2" t="s">
        <v>37</v>
      </c>
      <c r="J36" s="12">
        <v>1</v>
      </c>
      <c r="L36" s="12">
        <v>2</v>
      </c>
      <c r="N36" s="12">
        <v>1</v>
      </c>
      <c r="P36" s="12">
        <v>0</v>
      </c>
      <c r="R36" s="12">
        <v>1</v>
      </c>
      <c r="T36" s="12">
        <v>0</v>
      </c>
      <c r="V36" s="12">
        <v>5</v>
      </c>
      <c r="X36" s="3" t="s">
        <v>352</v>
      </c>
      <c r="Z36" s="11">
        <v>4</v>
      </c>
      <c r="AB36" s="11">
        <v>8</v>
      </c>
      <c r="AD36" s="11">
        <v>4</v>
      </c>
      <c r="AF36" s="11">
        <v>0</v>
      </c>
      <c r="AH36" s="11">
        <v>4</v>
      </c>
      <c r="AJ36" s="11">
        <v>0</v>
      </c>
      <c r="AL36" s="11">
        <v>20</v>
      </c>
      <c r="AN36" s="11">
        <f t="shared" si="0"/>
        <v>4</v>
      </c>
      <c r="AO36" s="32"/>
      <c r="AP36" s="11">
        <f t="shared" si="1"/>
        <v>8.16</v>
      </c>
      <c r="AQ36" s="32"/>
      <c r="AR36" s="11">
        <f t="shared" si="2"/>
        <v>4.2</v>
      </c>
      <c r="AS36" s="32"/>
      <c r="AT36" s="11">
        <f t="shared" si="3"/>
        <v>0</v>
      </c>
      <c r="AU36" s="32"/>
      <c r="AV36" s="11">
        <f t="shared" si="4"/>
        <v>4.4400000000000004</v>
      </c>
      <c r="AW36" s="32"/>
      <c r="AX36" s="11">
        <f t="shared" si="5"/>
        <v>0</v>
      </c>
      <c r="AY36" s="32"/>
      <c r="AZ36" s="11">
        <f t="shared" si="6"/>
        <v>20.8</v>
      </c>
      <c r="BA36" s="15"/>
      <c r="BB36" s="2" t="s">
        <v>357</v>
      </c>
      <c r="BC36" s="2" t="s">
        <v>3</v>
      </c>
      <c r="BD36" s="49"/>
    </row>
    <row r="37" spans="1:56" s="43" customFormat="1">
      <c r="C37" s="8" t="s">
        <v>391</v>
      </c>
      <c r="D37" s="1"/>
      <c r="E37" s="1"/>
      <c r="F37" s="1"/>
      <c r="G37" s="1" t="s">
        <v>1</v>
      </c>
      <c r="H37" s="2" t="s">
        <v>0</v>
      </c>
      <c r="I37" s="1"/>
      <c r="J37" s="9"/>
      <c r="K37" s="1"/>
      <c r="L37" s="9"/>
      <c r="M37" s="1"/>
      <c r="N37" s="9"/>
      <c r="O37" s="1"/>
      <c r="P37" s="9"/>
      <c r="Q37" s="1"/>
      <c r="R37" s="9"/>
      <c r="S37" s="1"/>
      <c r="T37" s="9"/>
      <c r="U37" s="1"/>
      <c r="V37" s="9"/>
      <c r="W37" s="1"/>
      <c r="X37" s="3" t="s">
        <v>0</v>
      </c>
      <c r="Y37" s="1"/>
      <c r="Z37" s="58">
        <f>Z19+Z25+Z29+Z34+Z36</f>
        <v>4</v>
      </c>
      <c r="AA37" s="7"/>
      <c r="AB37" s="58">
        <f t="shared" ref="AB37:AZ37" si="12">AB19+AB25+AB29+AB34+AB36</f>
        <v>37</v>
      </c>
      <c r="AC37" s="58">
        <f t="shared" si="12"/>
        <v>0</v>
      </c>
      <c r="AD37" s="58">
        <f t="shared" si="12"/>
        <v>266.11</v>
      </c>
      <c r="AE37" s="58">
        <f t="shared" si="12"/>
        <v>0</v>
      </c>
      <c r="AF37" s="58">
        <f t="shared" si="12"/>
        <v>264.86</v>
      </c>
      <c r="AG37" s="58">
        <f t="shared" si="12"/>
        <v>0</v>
      </c>
      <c r="AH37" s="58">
        <f t="shared" si="12"/>
        <v>120.71000000000001</v>
      </c>
      <c r="AI37" s="58">
        <f t="shared" si="12"/>
        <v>0</v>
      </c>
      <c r="AJ37" s="58">
        <f t="shared" si="12"/>
        <v>100.42</v>
      </c>
      <c r="AK37" s="58">
        <f t="shared" si="12"/>
        <v>0</v>
      </c>
      <c r="AL37" s="58">
        <f t="shared" si="12"/>
        <v>793.10000000000014</v>
      </c>
      <c r="AM37" s="47">
        <f t="shared" si="12"/>
        <v>0</v>
      </c>
      <c r="AN37" s="10">
        <f t="shared" si="12"/>
        <v>4</v>
      </c>
      <c r="AO37" s="10">
        <f t="shared" si="12"/>
        <v>0</v>
      </c>
      <c r="AP37" s="10">
        <f t="shared" si="12"/>
        <v>37.739999999999995</v>
      </c>
      <c r="AQ37" s="10">
        <f t="shared" si="12"/>
        <v>0</v>
      </c>
      <c r="AR37" s="10">
        <f t="shared" si="12"/>
        <v>279.41550000000001</v>
      </c>
      <c r="AS37" s="10">
        <f t="shared" si="12"/>
        <v>0</v>
      </c>
      <c r="AT37" s="10">
        <f t="shared" si="12"/>
        <v>283.40019999999998</v>
      </c>
      <c r="AU37" s="10">
        <f t="shared" si="12"/>
        <v>0</v>
      </c>
      <c r="AV37" s="10">
        <f t="shared" si="12"/>
        <v>133.9881</v>
      </c>
      <c r="AW37" s="10">
        <f t="shared" si="12"/>
        <v>0</v>
      </c>
      <c r="AX37" s="10">
        <f t="shared" si="12"/>
        <v>118.4956</v>
      </c>
      <c r="AY37" s="10">
        <f t="shared" si="12"/>
        <v>0</v>
      </c>
      <c r="AZ37" s="10">
        <f t="shared" si="12"/>
        <v>857.03939999999989</v>
      </c>
      <c r="BA37" s="47"/>
      <c r="BB37" s="45" t="s">
        <v>0</v>
      </c>
      <c r="BC37" s="45" t="s">
        <v>0</v>
      </c>
    </row>
    <row r="38" spans="1:56">
      <c r="A38" s="4"/>
      <c r="B38" s="4"/>
      <c r="C38" s="8" t="s">
        <v>390</v>
      </c>
      <c r="G38" s="1" t="s">
        <v>1</v>
      </c>
      <c r="AN38" s="10">
        <f t="shared" si="0"/>
        <v>0</v>
      </c>
      <c r="AP38" s="10"/>
      <c r="AR38" s="10"/>
      <c r="AT38" s="10"/>
      <c r="AV38" s="10"/>
      <c r="AX38" s="10"/>
      <c r="AZ38" s="10"/>
    </row>
    <row r="39" spans="1:56">
      <c r="A39" s="4"/>
      <c r="B39" s="4"/>
      <c r="D39" s="4" t="s">
        <v>434</v>
      </c>
      <c r="G39" s="1" t="s">
        <v>1</v>
      </c>
      <c r="H39" s="2" t="s">
        <v>5</v>
      </c>
      <c r="J39" s="9"/>
      <c r="L39" s="9"/>
      <c r="N39" s="9"/>
      <c r="P39" s="9"/>
      <c r="R39" s="9"/>
      <c r="T39" s="9"/>
      <c r="V39" s="9"/>
      <c r="X39" s="3" t="s">
        <v>0</v>
      </c>
      <c r="Z39" s="10">
        <v>0</v>
      </c>
      <c r="AB39" s="10">
        <v>0</v>
      </c>
      <c r="AD39" s="10">
        <v>10</v>
      </c>
      <c r="AF39" s="10">
        <v>40</v>
      </c>
      <c r="AH39" s="10">
        <v>0</v>
      </c>
      <c r="AJ39" s="10">
        <v>0</v>
      </c>
      <c r="AL39" s="10">
        <v>50</v>
      </c>
      <c r="AN39" s="10">
        <f t="shared" si="0"/>
        <v>0</v>
      </c>
      <c r="AP39" s="10">
        <f t="shared" si="1"/>
        <v>0</v>
      </c>
      <c r="AR39" s="10">
        <f t="shared" si="2"/>
        <v>10.5</v>
      </c>
      <c r="AT39" s="10">
        <f t="shared" si="3"/>
        <v>42.8</v>
      </c>
      <c r="AV39" s="10">
        <f t="shared" si="4"/>
        <v>0</v>
      </c>
      <c r="AX39" s="10">
        <f t="shared" si="5"/>
        <v>0</v>
      </c>
      <c r="AZ39" s="10">
        <f t="shared" si="6"/>
        <v>53.3</v>
      </c>
      <c r="BA39" s="10"/>
      <c r="BB39" s="2" t="s">
        <v>357</v>
      </c>
      <c r="BC39" s="2" t="s">
        <v>3</v>
      </c>
    </row>
    <row r="40" spans="1:56">
      <c r="A40" s="4"/>
      <c r="B40" s="4"/>
      <c r="D40" s="8" t="s">
        <v>389</v>
      </c>
      <c r="G40" s="1" t="s">
        <v>1</v>
      </c>
      <c r="AN40" s="10">
        <f t="shared" si="0"/>
        <v>0</v>
      </c>
      <c r="AP40" s="10">
        <f t="shared" si="1"/>
        <v>0</v>
      </c>
      <c r="AR40" s="10">
        <f t="shared" si="2"/>
        <v>0</v>
      </c>
      <c r="AT40" s="10">
        <f t="shared" si="3"/>
        <v>0</v>
      </c>
      <c r="AV40" s="10">
        <f t="shared" si="4"/>
        <v>0</v>
      </c>
      <c r="AX40" s="10">
        <f t="shared" si="5"/>
        <v>0</v>
      </c>
      <c r="AZ40" s="10">
        <f t="shared" si="6"/>
        <v>0</v>
      </c>
    </row>
    <row r="41" spans="1:56">
      <c r="A41" s="4"/>
      <c r="B41" s="4"/>
      <c r="E41" s="4" t="s">
        <v>388</v>
      </c>
      <c r="G41" s="1" t="s">
        <v>1</v>
      </c>
      <c r="H41" s="2" t="s">
        <v>37</v>
      </c>
      <c r="J41" s="12">
        <v>4</v>
      </c>
      <c r="L41" s="12">
        <v>0</v>
      </c>
      <c r="N41" s="12">
        <v>0</v>
      </c>
      <c r="P41" s="12">
        <v>0</v>
      </c>
      <c r="R41" s="12">
        <v>0</v>
      </c>
      <c r="T41" s="12">
        <v>0</v>
      </c>
      <c r="V41" s="12">
        <v>4</v>
      </c>
      <c r="X41" s="3" t="s">
        <v>387</v>
      </c>
      <c r="Z41" s="10">
        <v>1.4</v>
      </c>
      <c r="AB41" s="10">
        <v>0</v>
      </c>
      <c r="AD41" s="10">
        <v>0</v>
      </c>
      <c r="AF41" s="10">
        <v>0</v>
      </c>
      <c r="AH41" s="10">
        <v>0</v>
      </c>
      <c r="AJ41" s="10">
        <v>0</v>
      </c>
      <c r="AL41" s="10">
        <v>1.4</v>
      </c>
      <c r="AN41" s="10">
        <f t="shared" si="0"/>
        <v>1.4</v>
      </c>
      <c r="AP41" s="10">
        <f t="shared" si="1"/>
        <v>0</v>
      </c>
      <c r="AR41" s="10">
        <f t="shared" si="2"/>
        <v>0</v>
      </c>
      <c r="AT41" s="10">
        <f t="shared" si="3"/>
        <v>0</v>
      </c>
      <c r="AV41" s="10">
        <f t="shared" si="4"/>
        <v>0</v>
      </c>
      <c r="AX41" s="10">
        <f t="shared" si="5"/>
        <v>0</v>
      </c>
      <c r="AZ41" s="10">
        <f t="shared" si="6"/>
        <v>1.4</v>
      </c>
      <c r="BA41" s="10"/>
      <c r="BB41" s="2" t="s">
        <v>357</v>
      </c>
      <c r="BC41" s="2" t="s">
        <v>3</v>
      </c>
    </row>
    <row r="42" spans="1:56">
      <c r="A42" s="4"/>
      <c r="B42" s="4"/>
      <c r="E42" s="4" t="s">
        <v>386</v>
      </c>
      <c r="G42" s="1" t="s">
        <v>1</v>
      </c>
      <c r="H42" s="2" t="s">
        <v>37</v>
      </c>
      <c r="J42" s="12">
        <v>2</v>
      </c>
      <c r="L42" s="12">
        <v>0</v>
      </c>
      <c r="N42" s="12">
        <v>0</v>
      </c>
      <c r="P42" s="12">
        <v>0</v>
      </c>
      <c r="R42" s="12">
        <v>0</v>
      </c>
      <c r="T42" s="12">
        <v>0</v>
      </c>
      <c r="V42" s="12">
        <v>2</v>
      </c>
      <c r="X42" s="3" t="s">
        <v>25</v>
      </c>
      <c r="Z42" s="10">
        <v>2.4</v>
      </c>
      <c r="AB42" s="10">
        <v>0</v>
      </c>
      <c r="AD42" s="10">
        <v>0</v>
      </c>
      <c r="AF42" s="10">
        <v>0</v>
      </c>
      <c r="AH42" s="10">
        <v>0</v>
      </c>
      <c r="AJ42" s="10">
        <v>0</v>
      </c>
      <c r="AL42" s="10">
        <v>2.4</v>
      </c>
      <c r="AN42" s="10">
        <f t="shared" si="0"/>
        <v>2.4</v>
      </c>
      <c r="AP42" s="10">
        <f t="shared" si="1"/>
        <v>0</v>
      </c>
      <c r="AR42" s="10">
        <f t="shared" si="2"/>
        <v>0</v>
      </c>
      <c r="AT42" s="10">
        <f t="shared" si="3"/>
        <v>0</v>
      </c>
      <c r="AV42" s="10">
        <f t="shared" si="4"/>
        <v>0</v>
      </c>
      <c r="AX42" s="10">
        <f t="shared" si="5"/>
        <v>0</v>
      </c>
      <c r="AZ42" s="10">
        <f t="shared" si="6"/>
        <v>2.4</v>
      </c>
      <c r="BA42" s="10"/>
      <c r="BB42" s="2" t="s">
        <v>357</v>
      </c>
      <c r="BC42" s="2" t="s">
        <v>3</v>
      </c>
    </row>
    <row r="43" spans="1:56">
      <c r="A43" s="4"/>
      <c r="B43" s="4"/>
      <c r="E43" s="4" t="s">
        <v>385</v>
      </c>
      <c r="G43" s="1" t="s">
        <v>1</v>
      </c>
      <c r="H43" s="2" t="s">
        <v>37</v>
      </c>
      <c r="J43" s="12">
        <v>1</v>
      </c>
      <c r="L43" s="12">
        <v>0</v>
      </c>
      <c r="N43" s="12">
        <v>0</v>
      </c>
      <c r="P43" s="12">
        <v>0</v>
      </c>
      <c r="R43" s="12">
        <v>0</v>
      </c>
      <c r="T43" s="12">
        <v>0</v>
      </c>
      <c r="V43" s="12">
        <v>1</v>
      </c>
      <c r="X43" s="3" t="s">
        <v>162</v>
      </c>
      <c r="Z43" s="10">
        <v>0.25</v>
      </c>
      <c r="AB43" s="10">
        <v>0</v>
      </c>
      <c r="AD43" s="10">
        <v>0</v>
      </c>
      <c r="AF43" s="10">
        <v>0</v>
      </c>
      <c r="AH43" s="10">
        <v>0</v>
      </c>
      <c r="AJ43" s="10">
        <v>0</v>
      </c>
      <c r="AL43" s="10">
        <v>0.25</v>
      </c>
      <c r="AN43" s="10">
        <f t="shared" si="0"/>
        <v>0.25</v>
      </c>
      <c r="AP43" s="10">
        <f t="shared" si="1"/>
        <v>0</v>
      </c>
      <c r="AR43" s="10">
        <f t="shared" si="2"/>
        <v>0</v>
      </c>
      <c r="AT43" s="10">
        <f t="shared" si="3"/>
        <v>0</v>
      </c>
      <c r="AV43" s="10">
        <f t="shared" si="4"/>
        <v>0</v>
      </c>
      <c r="AX43" s="10">
        <f t="shared" si="5"/>
        <v>0</v>
      </c>
      <c r="AZ43" s="10">
        <f t="shared" si="6"/>
        <v>0.25</v>
      </c>
      <c r="BA43" s="10"/>
      <c r="BB43" s="2" t="s">
        <v>357</v>
      </c>
      <c r="BC43" s="2" t="s">
        <v>3</v>
      </c>
    </row>
    <row r="44" spans="1:56">
      <c r="A44" s="4"/>
      <c r="B44" s="4"/>
      <c r="E44" s="4" t="s">
        <v>384</v>
      </c>
      <c r="G44" s="1" t="s">
        <v>1</v>
      </c>
      <c r="H44" s="2" t="s">
        <v>37</v>
      </c>
      <c r="J44" s="12">
        <v>1</v>
      </c>
      <c r="L44" s="12">
        <v>0</v>
      </c>
      <c r="N44" s="12">
        <v>0</v>
      </c>
      <c r="P44" s="12">
        <v>0</v>
      </c>
      <c r="R44" s="12">
        <v>0</v>
      </c>
      <c r="T44" s="12">
        <v>0</v>
      </c>
      <c r="V44" s="12">
        <v>1</v>
      </c>
      <c r="X44" s="3" t="s">
        <v>383</v>
      </c>
      <c r="Z44" s="10">
        <v>0.7</v>
      </c>
      <c r="AB44" s="10">
        <v>0</v>
      </c>
      <c r="AD44" s="10">
        <v>0</v>
      </c>
      <c r="AF44" s="10">
        <v>0</v>
      </c>
      <c r="AH44" s="10">
        <v>0</v>
      </c>
      <c r="AJ44" s="10">
        <v>0</v>
      </c>
      <c r="AL44" s="10">
        <v>0.7</v>
      </c>
      <c r="AN44" s="10">
        <f t="shared" si="0"/>
        <v>0.7</v>
      </c>
      <c r="AP44" s="10">
        <f t="shared" si="1"/>
        <v>0</v>
      </c>
      <c r="AR44" s="10">
        <f t="shared" si="2"/>
        <v>0</v>
      </c>
      <c r="AT44" s="10">
        <f t="shared" si="3"/>
        <v>0</v>
      </c>
      <c r="AV44" s="10">
        <f t="shared" si="4"/>
        <v>0</v>
      </c>
      <c r="AX44" s="10">
        <f t="shared" si="5"/>
        <v>0</v>
      </c>
      <c r="AZ44" s="10">
        <f t="shared" si="6"/>
        <v>0.7</v>
      </c>
      <c r="BA44" s="10"/>
      <c r="BB44" s="2" t="s">
        <v>357</v>
      </c>
      <c r="BC44" s="2" t="s">
        <v>3</v>
      </c>
    </row>
    <row r="45" spans="1:56">
      <c r="A45" s="4"/>
      <c r="B45" s="4"/>
      <c r="E45" s="4" t="s">
        <v>382</v>
      </c>
      <c r="G45" s="1" t="s">
        <v>1</v>
      </c>
      <c r="H45" s="2" t="s">
        <v>37</v>
      </c>
      <c r="J45" s="12">
        <v>1</v>
      </c>
      <c r="L45" s="12">
        <v>0</v>
      </c>
      <c r="N45" s="12">
        <v>0</v>
      </c>
      <c r="P45" s="12">
        <v>0</v>
      </c>
      <c r="R45" s="12">
        <v>0</v>
      </c>
      <c r="T45" s="12">
        <v>0</v>
      </c>
      <c r="V45" s="12">
        <v>1</v>
      </c>
      <c r="X45" s="3" t="s">
        <v>362</v>
      </c>
      <c r="Z45" s="10">
        <v>0.6</v>
      </c>
      <c r="AB45" s="10">
        <v>0</v>
      </c>
      <c r="AD45" s="10">
        <v>0</v>
      </c>
      <c r="AF45" s="10">
        <v>0</v>
      </c>
      <c r="AH45" s="10">
        <v>0</v>
      </c>
      <c r="AJ45" s="10">
        <v>0</v>
      </c>
      <c r="AL45" s="10">
        <v>0.6</v>
      </c>
      <c r="AN45" s="10">
        <f t="shared" si="0"/>
        <v>0.6</v>
      </c>
      <c r="AP45" s="10">
        <f t="shared" si="1"/>
        <v>0</v>
      </c>
      <c r="AR45" s="10">
        <f t="shared" si="2"/>
        <v>0</v>
      </c>
      <c r="AT45" s="10">
        <f t="shared" si="3"/>
        <v>0</v>
      </c>
      <c r="AV45" s="10">
        <f t="shared" si="4"/>
        <v>0</v>
      </c>
      <c r="AX45" s="10">
        <f t="shared" si="5"/>
        <v>0</v>
      </c>
      <c r="AZ45" s="10">
        <f t="shared" si="6"/>
        <v>0.6</v>
      </c>
      <c r="BA45" s="10"/>
      <c r="BB45" s="2" t="s">
        <v>357</v>
      </c>
      <c r="BC45" s="2" t="s">
        <v>3</v>
      </c>
    </row>
    <row r="46" spans="1:56">
      <c r="A46" s="4"/>
      <c r="B46" s="4"/>
      <c r="E46" s="4" t="s">
        <v>381</v>
      </c>
      <c r="G46" s="1" t="s">
        <v>1</v>
      </c>
      <c r="H46" s="2" t="s">
        <v>37</v>
      </c>
      <c r="J46" s="12">
        <v>2</v>
      </c>
      <c r="L46" s="12">
        <v>0</v>
      </c>
      <c r="N46" s="12">
        <v>0</v>
      </c>
      <c r="P46" s="12">
        <v>0</v>
      </c>
      <c r="R46" s="12">
        <v>0</v>
      </c>
      <c r="T46" s="12">
        <v>0</v>
      </c>
      <c r="V46" s="12">
        <v>2</v>
      </c>
      <c r="X46" s="3" t="s">
        <v>44</v>
      </c>
      <c r="Z46" s="10">
        <v>0.4</v>
      </c>
      <c r="AB46" s="10">
        <v>0</v>
      </c>
      <c r="AD46" s="10">
        <v>0</v>
      </c>
      <c r="AF46" s="10">
        <v>0</v>
      </c>
      <c r="AH46" s="10">
        <v>0</v>
      </c>
      <c r="AJ46" s="10">
        <v>0</v>
      </c>
      <c r="AL46" s="10">
        <v>0.4</v>
      </c>
      <c r="AN46" s="10">
        <f t="shared" si="0"/>
        <v>0.4</v>
      </c>
      <c r="AP46" s="10">
        <f t="shared" si="1"/>
        <v>0</v>
      </c>
      <c r="AR46" s="10">
        <f t="shared" si="2"/>
        <v>0</v>
      </c>
      <c r="AT46" s="10">
        <f t="shared" si="3"/>
        <v>0</v>
      </c>
      <c r="AV46" s="10">
        <f t="shared" si="4"/>
        <v>0</v>
      </c>
      <c r="AX46" s="10">
        <f t="shared" si="5"/>
        <v>0</v>
      </c>
      <c r="AZ46" s="10">
        <f t="shared" si="6"/>
        <v>0.4</v>
      </c>
      <c r="BA46" s="10"/>
      <c r="BB46" s="2" t="s">
        <v>357</v>
      </c>
      <c r="BC46" s="2" t="s">
        <v>3</v>
      </c>
    </row>
    <row r="47" spans="1:56">
      <c r="A47" s="4"/>
      <c r="B47" s="4"/>
      <c r="E47" s="4" t="s">
        <v>380</v>
      </c>
      <c r="G47" s="1" t="s">
        <v>1</v>
      </c>
      <c r="H47" s="2" t="s">
        <v>37</v>
      </c>
      <c r="J47" s="12">
        <v>2</v>
      </c>
      <c r="L47" s="12">
        <v>0</v>
      </c>
      <c r="N47" s="12">
        <v>0</v>
      </c>
      <c r="P47" s="12">
        <v>0</v>
      </c>
      <c r="R47" s="12">
        <v>0</v>
      </c>
      <c r="T47" s="12">
        <v>0</v>
      </c>
      <c r="V47" s="12">
        <v>2</v>
      </c>
      <c r="X47" s="3" t="s">
        <v>160</v>
      </c>
      <c r="Z47" s="10">
        <v>0.3</v>
      </c>
      <c r="AB47" s="10">
        <v>0</v>
      </c>
      <c r="AD47" s="10">
        <v>0</v>
      </c>
      <c r="AF47" s="10">
        <v>0</v>
      </c>
      <c r="AH47" s="10">
        <v>0</v>
      </c>
      <c r="AJ47" s="10">
        <v>0</v>
      </c>
      <c r="AL47" s="10">
        <v>0.3</v>
      </c>
      <c r="AN47" s="10">
        <f t="shared" si="0"/>
        <v>0.3</v>
      </c>
      <c r="AP47" s="10">
        <f t="shared" si="1"/>
        <v>0</v>
      </c>
      <c r="AR47" s="10">
        <f t="shared" si="2"/>
        <v>0</v>
      </c>
      <c r="AT47" s="10">
        <f t="shared" si="3"/>
        <v>0</v>
      </c>
      <c r="AV47" s="10">
        <f t="shared" si="4"/>
        <v>0</v>
      </c>
      <c r="AX47" s="10">
        <f t="shared" si="5"/>
        <v>0</v>
      </c>
      <c r="AZ47" s="10">
        <f t="shared" si="6"/>
        <v>0.3</v>
      </c>
      <c r="BA47" s="10"/>
      <c r="BB47" s="2" t="s">
        <v>357</v>
      </c>
      <c r="BC47" s="2" t="s">
        <v>3</v>
      </c>
    </row>
    <row r="48" spans="1:56">
      <c r="A48" s="4"/>
      <c r="B48" s="4"/>
      <c r="E48" s="4" t="s">
        <v>379</v>
      </c>
      <c r="G48" s="1" t="s">
        <v>1</v>
      </c>
      <c r="H48" s="2" t="s">
        <v>37</v>
      </c>
      <c r="J48" s="12">
        <v>3</v>
      </c>
      <c r="L48" s="12">
        <v>0</v>
      </c>
      <c r="N48" s="12">
        <v>0</v>
      </c>
      <c r="P48" s="12">
        <v>0</v>
      </c>
      <c r="R48" s="12">
        <v>0</v>
      </c>
      <c r="T48" s="12">
        <v>0</v>
      </c>
      <c r="V48" s="12">
        <v>3</v>
      </c>
      <c r="X48" s="3" t="s">
        <v>378</v>
      </c>
      <c r="Z48" s="10">
        <v>2.4</v>
      </c>
      <c r="AB48" s="10">
        <v>0</v>
      </c>
      <c r="AD48" s="10">
        <v>0</v>
      </c>
      <c r="AF48" s="10">
        <v>0</v>
      </c>
      <c r="AH48" s="10">
        <v>0</v>
      </c>
      <c r="AJ48" s="10">
        <v>0</v>
      </c>
      <c r="AL48" s="10">
        <v>2.4</v>
      </c>
      <c r="AN48" s="10">
        <f t="shared" si="0"/>
        <v>2.4</v>
      </c>
      <c r="AP48" s="10">
        <f t="shared" si="1"/>
        <v>0</v>
      </c>
      <c r="AR48" s="10">
        <f t="shared" si="2"/>
        <v>0</v>
      </c>
      <c r="AT48" s="10">
        <f t="shared" si="3"/>
        <v>0</v>
      </c>
      <c r="AV48" s="10">
        <f t="shared" si="4"/>
        <v>0</v>
      </c>
      <c r="AX48" s="10">
        <f t="shared" si="5"/>
        <v>0</v>
      </c>
      <c r="AZ48" s="10">
        <f t="shared" si="6"/>
        <v>2.4</v>
      </c>
      <c r="BA48" s="10"/>
      <c r="BB48" s="2" t="s">
        <v>357</v>
      </c>
      <c r="BC48" s="2" t="s">
        <v>3</v>
      </c>
    </row>
    <row r="49" spans="1:56">
      <c r="A49" s="4"/>
      <c r="E49" s="4" t="s">
        <v>377</v>
      </c>
      <c r="G49" s="1" t="s">
        <v>1</v>
      </c>
      <c r="H49" s="2" t="s">
        <v>5</v>
      </c>
      <c r="J49" s="9"/>
      <c r="L49" s="9"/>
      <c r="N49" s="9"/>
      <c r="P49" s="9"/>
      <c r="R49" s="9"/>
      <c r="T49" s="9"/>
      <c r="V49" s="9"/>
      <c r="X49" s="3" t="s">
        <v>0</v>
      </c>
      <c r="Z49" s="10">
        <v>2</v>
      </c>
      <c r="AB49" s="10">
        <v>0</v>
      </c>
      <c r="AD49" s="10">
        <v>0</v>
      </c>
      <c r="AF49" s="10">
        <v>0</v>
      </c>
      <c r="AH49" s="10">
        <v>0</v>
      </c>
      <c r="AJ49" s="10">
        <v>0</v>
      </c>
      <c r="AL49" s="10">
        <v>2</v>
      </c>
      <c r="AN49" s="10">
        <f t="shared" si="0"/>
        <v>2</v>
      </c>
      <c r="AP49" s="10">
        <f t="shared" si="1"/>
        <v>0</v>
      </c>
      <c r="AR49" s="10">
        <f t="shared" si="2"/>
        <v>0</v>
      </c>
      <c r="AT49" s="10">
        <f t="shared" si="3"/>
        <v>0</v>
      </c>
      <c r="AV49" s="10">
        <f t="shared" si="4"/>
        <v>0</v>
      </c>
      <c r="AX49" s="10">
        <f t="shared" si="5"/>
        <v>0</v>
      </c>
      <c r="AZ49" s="10">
        <f t="shared" si="6"/>
        <v>2</v>
      </c>
      <c r="BA49" s="10"/>
      <c r="BB49" s="2" t="s">
        <v>357</v>
      </c>
      <c r="BC49" s="2" t="s">
        <v>3</v>
      </c>
    </row>
    <row r="50" spans="1:56">
      <c r="A50" s="4"/>
      <c r="E50" s="4" t="s">
        <v>376</v>
      </c>
      <c r="G50" s="1" t="s">
        <v>1</v>
      </c>
      <c r="H50" s="2" t="s">
        <v>5</v>
      </c>
      <c r="J50" s="9"/>
      <c r="L50" s="9"/>
      <c r="N50" s="9"/>
      <c r="P50" s="9"/>
      <c r="R50" s="9"/>
      <c r="T50" s="9"/>
      <c r="V50" s="9"/>
      <c r="X50" s="3" t="s">
        <v>0</v>
      </c>
      <c r="Z50" s="11">
        <v>2.25</v>
      </c>
      <c r="AB50" s="11">
        <v>0</v>
      </c>
      <c r="AD50" s="11">
        <v>0</v>
      </c>
      <c r="AF50" s="11">
        <v>0</v>
      </c>
      <c r="AH50" s="11">
        <v>0</v>
      </c>
      <c r="AJ50" s="11">
        <v>0</v>
      </c>
      <c r="AL50" s="11">
        <v>2.25</v>
      </c>
      <c r="AN50" s="10">
        <f t="shared" si="0"/>
        <v>2.25</v>
      </c>
      <c r="AP50" s="10">
        <f t="shared" si="1"/>
        <v>0</v>
      </c>
      <c r="AR50" s="10">
        <f t="shared" si="2"/>
        <v>0</v>
      </c>
      <c r="AT50" s="10">
        <f t="shared" si="3"/>
        <v>0</v>
      </c>
      <c r="AV50" s="10">
        <f t="shared" si="4"/>
        <v>0</v>
      </c>
      <c r="AX50" s="10">
        <f t="shared" si="5"/>
        <v>0</v>
      </c>
      <c r="AZ50" s="10">
        <f t="shared" si="6"/>
        <v>2.25</v>
      </c>
      <c r="BA50" s="15"/>
      <c r="BB50" s="2" t="s">
        <v>357</v>
      </c>
      <c r="BC50" s="2" t="s">
        <v>3</v>
      </c>
      <c r="BD50" s="49"/>
    </row>
    <row r="51" spans="1:56" s="43" customFormat="1">
      <c r="B51" s="44"/>
      <c r="C51" s="44"/>
      <c r="D51" s="8" t="s">
        <v>375</v>
      </c>
      <c r="E51" s="1"/>
      <c r="F51" s="1"/>
      <c r="G51" s="1" t="s">
        <v>1</v>
      </c>
      <c r="H51" s="2" t="s">
        <v>0</v>
      </c>
      <c r="I51" s="1"/>
      <c r="J51" s="9"/>
      <c r="K51" s="1"/>
      <c r="L51" s="9"/>
      <c r="M51" s="1"/>
      <c r="N51" s="9"/>
      <c r="O51" s="1"/>
      <c r="P51" s="9"/>
      <c r="Q51" s="1"/>
      <c r="R51" s="9"/>
      <c r="S51" s="1"/>
      <c r="T51" s="9"/>
      <c r="U51" s="1"/>
      <c r="V51" s="9"/>
      <c r="W51" s="1"/>
      <c r="X51" s="3" t="s">
        <v>0</v>
      </c>
      <c r="Y51" s="1"/>
      <c r="Z51" s="10">
        <f>SUM(Z41:Z50)</f>
        <v>12.7</v>
      </c>
      <c r="AA51" s="1"/>
      <c r="AB51" s="10">
        <f t="shared" ref="AB51:AZ51" si="13">SUM(AB41:AB50)</f>
        <v>0</v>
      </c>
      <c r="AC51" s="10">
        <f t="shared" si="13"/>
        <v>0</v>
      </c>
      <c r="AD51" s="10">
        <f t="shared" si="13"/>
        <v>0</v>
      </c>
      <c r="AE51" s="10">
        <f t="shared" si="13"/>
        <v>0</v>
      </c>
      <c r="AF51" s="10">
        <f t="shared" si="13"/>
        <v>0</v>
      </c>
      <c r="AG51" s="10">
        <f t="shared" si="13"/>
        <v>0</v>
      </c>
      <c r="AH51" s="10">
        <f t="shared" si="13"/>
        <v>0</v>
      </c>
      <c r="AI51" s="10">
        <f t="shared" si="13"/>
        <v>0</v>
      </c>
      <c r="AJ51" s="10">
        <f t="shared" si="13"/>
        <v>0</v>
      </c>
      <c r="AK51" s="10">
        <f t="shared" si="13"/>
        <v>0</v>
      </c>
      <c r="AL51" s="10">
        <f t="shared" si="13"/>
        <v>12.7</v>
      </c>
      <c r="AM51" s="47">
        <f t="shared" si="13"/>
        <v>0</v>
      </c>
      <c r="AN51" s="10">
        <f t="shared" si="13"/>
        <v>12.7</v>
      </c>
      <c r="AO51" s="10">
        <f t="shared" si="13"/>
        <v>0</v>
      </c>
      <c r="AP51" s="10">
        <f t="shared" si="13"/>
        <v>0</v>
      </c>
      <c r="AQ51" s="10">
        <f t="shared" si="13"/>
        <v>0</v>
      </c>
      <c r="AR51" s="10">
        <f t="shared" si="13"/>
        <v>0</v>
      </c>
      <c r="AS51" s="10">
        <f t="shared" si="13"/>
        <v>0</v>
      </c>
      <c r="AT51" s="10">
        <f t="shared" si="13"/>
        <v>0</v>
      </c>
      <c r="AU51" s="10">
        <f t="shared" si="13"/>
        <v>0</v>
      </c>
      <c r="AV51" s="10">
        <f t="shared" si="13"/>
        <v>0</v>
      </c>
      <c r="AW51" s="10">
        <f t="shared" si="13"/>
        <v>0</v>
      </c>
      <c r="AX51" s="10">
        <f t="shared" si="13"/>
        <v>0</v>
      </c>
      <c r="AY51" s="10">
        <f t="shared" si="13"/>
        <v>0</v>
      </c>
      <c r="AZ51" s="10">
        <f t="shared" si="13"/>
        <v>12.7</v>
      </c>
      <c r="BA51" s="47"/>
      <c r="BB51" s="45" t="s">
        <v>0</v>
      </c>
      <c r="BC51" s="45" t="s">
        <v>0</v>
      </c>
    </row>
    <row r="52" spans="1:56">
      <c r="A52" s="4"/>
      <c r="D52" s="4" t="s">
        <v>374</v>
      </c>
      <c r="G52" s="1" t="s">
        <v>1</v>
      </c>
      <c r="H52" s="2" t="s">
        <v>5</v>
      </c>
      <c r="J52" s="9"/>
      <c r="L52" s="9"/>
      <c r="N52" s="9"/>
      <c r="P52" s="9"/>
      <c r="R52" s="9"/>
      <c r="T52" s="9"/>
      <c r="V52" s="9"/>
      <c r="X52" s="3" t="s">
        <v>0</v>
      </c>
      <c r="Z52" s="11">
        <v>5</v>
      </c>
      <c r="AB52" s="11">
        <v>5</v>
      </c>
      <c r="AD52" s="11">
        <v>5</v>
      </c>
      <c r="AF52" s="11">
        <v>5</v>
      </c>
      <c r="AH52" s="11">
        <v>5</v>
      </c>
      <c r="AJ52" s="11">
        <v>5</v>
      </c>
      <c r="AL52" s="11">
        <v>30</v>
      </c>
      <c r="AN52" s="34">
        <f t="shared" si="0"/>
        <v>5</v>
      </c>
      <c r="AO52" s="33"/>
      <c r="AP52" s="34">
        <f t="shared" si="1"/>
        <v>5.0999999999999996</v>
      </c>
      <c r="AQ52" s="33"/>
      <c r="AR52" s="34">
        <f t="shared" si="2"/>
        <v>5.25</v>
      </c>
      <c r="AS52" s="33"/>
      <c r="AT52" s="34">
        <f t="shared" si="3"/>
        <v>5.35</v>
      </c>
      <c r="AU52" s="33"/>
      <c r="AV52" s="34">
        <f t="shared" si="4"/>
        <v>5.55</v>
      </c>
      <c r="AW52" s="33"/>
      <c r="AX52" s="34">
        <f t="shared" si="5"/>
        <v>5.9</v>
      </c>
      <c r="AY52" s="33"/>
      <c r="AZ52" s="34">
        <f t="shared" si="6"/>
        <v>32.15</v>
      </c>
      <c r="BA52" s="15"/>
      <c r="BB52" s="2" t="s">
        <v>357</v>
      </c>
      <c r="BC52" s="2" t="s">
        <v>3</v>
      </c>
      <c r="BD52" s="49"/>
    </row>
    <row r="53" spans="1:56" s="43" customFormat="1">
      <c r="B53" s="44"/>
      <c r="C53" s="8" t="s">
        <v>373</v>
      </c>
      <c r="D53" s="1"/>
      <c r="E53" s="1"/>
      <c r="F53" s="1"/>
      <c r="G53" s="1" t="s">
        <v>1</v>
      </c>
      <c r="H53" s="2" t="s">
        <v>0</v>
      </c>
      <c r="I53" s="1"/>
      <c r="J53" s="9"/>
      <c r="K53" s="1"/>
      <c r="L53" s="9"/>
      <c r="M53" s="1"/>
      <c r="N53" s="9"/>
      <c r="O53" s="1"/>
      <c r="P53" s="9"/>
      <c r="Q53" s="1"/>
      <c r="R53" s="9"/>
      <c r="S53" s="1"/>
      <c r="T53" s="9"/>
      <c r="U53" s="1"/>
      <c r="V53" s="9"/>
      <c r="W53" s="1"/>
      <c r="X53" s="3" t="s">
        <v>0</v>
      </c>
      <c r="Y53" s="1"/>
      <c r="Z53" s="11">
        <f>Z39+Z51+Z52</f>
        <v>17.7</v>
      </c>
      <c r="AA53" s="1"/>
      <c r="AB53" s="11">
        <f t="shared" ref="AB53:AZ53" si="14">AB39+AB51+AB52</f>
        <v>5</v>
      </c>
      <c r="AC53" s="11">
        <f t="shared" si="14"/>
        <v>0</v>
      </c>
      <c r="AD53" s="11">
        <f t="shared" si="14"/>
        <v>15</v>
      </c>
      <c r="AE53" s="11">
        <f t="shared" si="14"/>
        <v>0</v>
      </c>
      <c r="AF53" s="11">
        <f t="shared" si="14"/>
        <v>45</v>
      </c>
      <c r="AG53" s="11">
        <f t="shared" si="14"/>
        <v>0</v>
      </c>
      <c r="AH53" s="11">
        <f t="shared" si="14"/>
        <v>5</v>
      </c>
      <c r="AI53" s="11">
        <f t="shared" si="14"/>
        <v>0</v>
      </c>
      <c r="AJ53" s="11">
        <f t="shared" si="14"/>
        <v>5</v>
      </c>
      <c r="AK53" s="11">
        <f t="shared" si="14"/>
        <v>0</v>
      </c>
      <c r="AL53" s="11">
        <f t="shared" si="14"/>
        <v>92.7</v>
      </c>
      <c r="AM53" s="48">
        <f t="shared" si="14"/>
        <v>0</v>
      </c>
      <c r="AN53" s="11">
        <f t="shared" si="14"/>
        <v>17.7</v>
      </c>
      <c r="AO53" s="11">
        <f t="shared" si="14"/>
        <v>0</v>
      </c>
      <c r="AP53" s="11">
        <f t="shared" si="14"/>
        <v>5.0999999999999996</v>
      </c>
      <c r="AQ53" s="11">
        <f t="shared" si="14"/>
        <v>0</v>
      </c>
      <c r="AR53" s="11">
        <f t="shared" si="14"/>
        <v>15.75</v>
      </c>
      <c r="AS53" s="11">
        <f t="shared" si="14"/>
        <v>0</v>
      </c>
      <c r="AT53" s="11">
        <f t="shared" si="14"/>
        <v>48.15</v>
      </c>
      <c r="AU53" s="11">
        <f t="shared" si="14"/>
        <v>0</v>
      </c>
      <c r="AV53" s="11">
        <f t="shared" si="14"/>
        <v>5.55</v>
      </c>
      <c r="AW53" s="11">
        <f t="shared" si="14"/>
        <v>0</v>
      </c>
      <c r="AX53" s="11">
        <f t="shared" si="14"/>
        <v>5.9</v>
      </c>
      <c r="AY53" s="11">
        <f t="shared" si="14"/>
        <v>0</v>
      </c>
      <c r="AZ53" s="11">
        <f t="shared" si="14"/>
        <v>98.15</v>
      </c>
      <c r="BA53" s="46"/>
      <c r="BB53" s="45" t="s">
        <v>0</v>
      </c>
      <c r="BC53" s="45" t="s">
        <v>0</v>
      </c>
    </row>
    <row r="54" spans="1:56" s="43" customFormat="1">
      <c r="B54" s="8" t="s">
        <v>34</v>
      </c>
      <c r="C54" s="1"/>
      <c r="D54" s="1"/>
      <c r="E54" s="1"/>
      <c r="F54" s="1"/>
      <c r="G54" s="1" t="s">
        <v>1</v>
      </c>
      <c r="H54" s="2" t="s">
        <v>0</v>
      </c>
      <c r="I54" s="1"/>
      <c r="J54" s="9"/>
      <c r="K54" s="1"/>
      <c r="L54" s="9"/>
      <c r="M54" s="1"/>
      <c r="N54" s="9"/>
      <c r="O54" s="1"/>
      <c r="P54" s="9"/>
      <c r="Q54" s="1"/>
      <c r="R54" s="9"/>
      <c r="S54" s="1"/>
      <c r="T54" s="9"/>
      <c r="U54" s="1"/>
      <c r="V54" s="9"/>
      <c r="W54" s="1"/>
      <c r="X54" s="3" t="s">
        <v>0</v>
      </c>
      <c r="Y54" s="1"/>
      <c r="Z54" s="58">
        <f>Z37+Z53</f>
        <v>21.7</v>
      </c>
      <c r="AA54" s="7"/>
      <c r="AB54" s="58">
        <f t="shared" ref="AB54:AZ54" si="15">AB37+AB53</f>
        <v>42</v>
      </c>
      <c r="AC54" s="58">
        <f t="shared" si="15"/>
        <v>0</v>
      </c>
      <c r="AD54" s="58">
        <f t="shared" si="15"/>
        <v>281.11</v>
      </c>
      <c r="AE54" s="58">
        <f t="shared" si="15"/>
        <v>0</v>
      </c>
      <c r="AF54" s="58">
        <f t="shared" si="15"/>
        <v>309.86</v>
      </c>
      <c r="AG54" s="58">
        <f t="shared" si="15"/>
        <v>0</v>
      </c>
      <c r="AH54" s="58">
        <f t="shared" si="15"/>
        <v>125.71000000000001</v>
      </c>
      <c r="AI54" s="58">
        <f t="shared" si="15"/>
        <v>0</v>
      </c>
      <c r="AJ54" s="58">
        <f t="shared" si="15"/>
        <v>105.42</v>
      </c>
      <c r="AK54" s="58">
        <f t="shared" si="15"/>
        <v>0</v>
      </c>
      <c r="AL54" s="58">
        <f t="shared" si="15"/>
        <v>885.80000000000018</v>
      </c>
      <c r="AM54" s="47">
        <f t="shared" si="15"/>
        <v>0</v>
      </c>
      <c r="AN54" s="10">
        <f t="shared" si="15"/>
        <v>21.7</v>
      </c>
      <c r="AO54" s="10">
        <f t="shared" si="15"/>
        <v>0</v>
      </c>
      <c r="AP54" s="10">
        <f t="shared" si="15"/>
        <v>42.839999999999996</v>
      </c>
      <c r="AQ54" s="10">
        <f t="shared" si="15"/>
        <v>0</v>
      </c>
      <c r="AR54" s="10">
        <f t="shared" si="15"/>
        <v>295.16550000000001</v>
      </c>
      <c r="AS54" s="10">
        <f t="shared" si="15"/>
        <v>0</v>
      </c>
      <c r="AT54" s="10">
        <f t="shared" si="15"/>
        <v>331.55019999999996</v>
      </c>
      <c r="AU54" s="10">
        <f t="shared" si="15"/>
        <v>0</v>
      </c>
      <c r="AV54" s="10">
        <f t="shared" si="15"/>
        <v>139.53810000000001</v>
      </c>
      <c r="AW54" s="10">
        <f t="shared" si="15"/>
        <v>0</v>
      </c>
      <c r="AX54" s="10">
        <f t="shared" si="15"/>
        <v>124.3956</v>
      </c>
      <c r="AY54" s="10">
        <f t="shared" si="15"/>
        <v>0</v>
      </c>
      <c r="AZ54" s="10">
        <f t="shared" si="15"/>
        <v>955.18939999999986</v>
      </c>
      <c r="BA54" s="47"/>
      <c r="BB54" s="45" t="s">
        <v>0</v>
      </c>
      <c r="BC54" s="45" t="s">
        <v>0</v>
      </c>
    </row>
    <row r="55" spans="1:56">
      <c r="A55" s="4"/>
      <c r="B55" s="8" t="s">
        <v>33</v>
      </c>
      <c r="G55" s="1" t="s">
        <v>1</v>
      </c>
      <c r="AN55" s="10">
        <f t="shared" si="0"/>
        <v>0</v>
      </c>
      <c r="AP55" s="10"/>
      <c r="AR55" s="10"/>
      <c r="AT55" s="10"/>
      <c r="AV55" s="10"/>
      <c r="AX55" s="10"/>
      <c r="AZ55" s="10"/>
    </row>
    <row r="56" spans="1:56">
      <c r="A56" s="4"/>
      <c r="C56" s="8" t="s">
        <v>372</v>
      </c>
      <c r="G56" s="1" t="s">
        <v>1</v>
      </c>
      <c r="AN56" s="10">
        <f t="shared" si="0"/>
        <v>0</v>
      </c>
      <c r="AP56" s="10"/>
      <c r="AR56" s="10"/>
      <c r="AT56" s="10"/>
      <c r="AV56" s="10"/>
      <c r="AX56" s="10"/>
      <c r="AZ56" s="10"/>
    </row>
    <row r="57" spans="1:56">
      <c r="A57" s="4"/>
      <c r="D57" s="8" t="s">
        <v>164</v>
      </c>
      <c r="G57" s="1" t="s">
        <v>1</v>
      </c>
      <c r="AN57" s="10">
        <f t="shared" si="0"/>
        <v>0</v>
      </c>
      <c r="AP57" s="10"/>
      <c r="AR57" s="10"/>
      <c r="AT57" s="10"/>
      <c r="AV57" s="10"/>
      <c r="AX57" s="10"/>
      <c r="AZ57" s="10"/>
    </row>
    <row r="58" spans="1:56">
      <c r="A58" s="4"/>
      <c r="E58" s="4" t="s">
        <v>371</v>
      </c>
      <c r="G58" s="1" t="s">
        <v>1</v>
      </c>
      <c r="H58" s="2" t="s">
        <v>16</v>
      </c>
      <c r="J58" s="12"/>
      <c r="L58" s="12">
        <v>1</v>
      </c>
      <c r="N58" s="12">
        <v>1</v>
      </c>
      <c r="P58" s="12">
        <v>1</v>
      </c>
      <c r="R58" s="12">
        <v>1</v>
      </c>
      <c r="T58" s="12">
        <v>1</v>
      </c>
      <c r="V58" s="12">
        <v>5</v>
      </c>
      <c r="X58" s="3">
        <v>4.2</v>
      </c>
      <c r="Z58" s="10">
        <v>0</v>
      </c>
      <c r="AB58" s="10">
        <v>4.2</v>
      </c>
      <c r="AC58" s="10">
        <v>4.2</v>
      </c>
      <c r="AD58" s="10">
        <v>4.2</v>
      </c>
      <c r="AE58" s="10">
        <v>4.2</v>
      </c>
      <c r="AF58" s="10">
        <v>4.2</v>
      </c>
      <c r="AG58" s="10">
        <v>4.2</v>
      </c>
      <c r="AH58" s="10">
        <v>4.2</v>
      </c>
      <c r="AI58" s="10">
        <v>4.2</v>
      </c>
      <c r="AJ58" s="10">
        <v>4.2</v>
      </c>
      <c r="AL58" s="10">
        <v>21</v>
      </c>
      <c r="AN58" s="10">
        <f t="shared" si="0"/>
        <v>0</v>
      </c>
      <c r="AP58" s="10">
        <f t="shared" si="1"/>
        <v>4.2839999999999998</v>
      </c>
      <c r="AR58" s="10">
        <f t="shared" si="2"/>
        <v>4.41</v>
      </c>
      <c r="AT58" s="10">
        <f t="shared" si="3"/>
        <v>4.4939999999999998</v>
      </c>
      <c r="AV58" s="10">
        <f t="shared" si="4"/>
        <v>4.6619999999999999</v>
      </c>
      <c r="AX58" s="10">
        <f t="shared" si="5"/>
        <v>4.9560000000000004</v>
      </c>
      <c r="AZ58" s="10">
        <f t="shared" si="6"/>
        <v>22.805999999999997</v>
      </c>
      <c r="BA58" s="10"/>
      <c r="BB58" s="2" t="s">
        <v>357</v>
      </c>
      <c r="BC58" s="2" t="s">
        <v>3</v>
      </c>
    </row>
    <row r="59" spans="1:56">
      <c r="A59" s="4"/>
      <c r="E59" s="4" t="s">
        <v>370</v>
      </c>
      <c r="G59" s="1" t="s">
        <v>1</v>
      </c>
      <c r="H59" s="2" t="s">
        <v>16</v>
      </c>
      <c r="J59" s="12"/>
      <c r="L59" s="12">
        <v>1</v>
      </c>
      <c r="N59" s="12">
        <v>1</v>
      </c>
      <c r="P59" s="12">
        <v>1</v>
      </c>
      <c r="R59" s="12">
        <v>1</v>
      </c>
      <c r="T59" s="12">
        <v>1</v>
      </c>
      <c r="V59" s="12">
        <v>5</v>
      </c>
      <c r="X59" s="3">
        <v>4.2</v>
      </c>
      <c r="Z59" s="10">
        <v>0</v>
      </c>
      <c r="AB59" s="10">
        <v>4.2</v>
      </c>
      <c r="AC59" s="10">
        <v>4.2</v>
      </c>
      <c r="AD59" s="10">
        <v>4.2</v>
      </c>
      <c r="AE59" s="10">
        <v>4.2</v>
      </c>
      <c r="AF59" s="10">
        <v>4.2</v>
      </c>
      <c r="AG59" s="10">
        <v>4.2</v>
      </c>
      <c r="AH59" s="10">
        <v>4.2</v>
      </c>
      <c r="AI59" s="10">
        <v>4.2</v>
      </c>
      <c r="AJ59" s="10">
        <v>4.2</v>
      </c>
      <c r="AL59" s="10">
        <v>21</v>
      </c>
      <c r="AN59" s="10">
        <f t="shared" si="0"/>
        <v>0</v>
      </c>
      <c r="AP59" s="10">
        <f t="shared" si="1"/>
        <v>4.2839999999999998</v>
      </c>
      <c r="AR59" s="10">
        <f t="shared" si="2"/>
        <v>4.41</v>
      </c>
      <c r="AT59" s="10">
        <f t="shared" si="3"/>
        <v>4.4939999999999998</v>
      </c>
      <c r="AV59" s="10">
        <f t="shared" si="4"/>
        <v>4.6619999999999999</v>
      </c>
      <c r="AX59" s="10">
        <f t="shared" si="5"/>
        <v>4.9560000000000004</v>
      </c>
      <c r="AZ59" s="10">
        <f t="shared" si="6"/>
        <v>22.805999999999997</v>
      </c>
      <c r="BA59" s="10"/>
      <c r="BB59" s="2" t="s">
        <v>357</v>
      </c>
      <c r="BC59" s="2" t="s">
        <v>3</v>
      </c>
    </row>
    <row r="60" spans="1:56">
      <c r="A60" s="4"/>
      <c r="E60" s="4" t="s">
        <v>369</v>
      </c>
      <c r="G60" s="1" t="s">
        <v>1</v>
      </c>
      <c r="H60" s="2" t="s">
        <v>16</v>
      </c>
      <c r="J60" s="12"/>
      <c r="L60" s="12">
        <v>1</v>
      </c>
      <c r="N60" s="12">
        <v>1</v>
      </c>
      <c r="P60" s="12">
        <v>1</v>
      </c>
      <c r="R60" s="12">
        <v>1</v>
      </c>
      <c r="T60" s="12">
        <v>1</v>
      </c>
      <c r="V60" s="12">
        <v>5</v>
      </c>
      <c r="X60" s="3">
        <v>4.2</v>
      </c>
      <c r="Z60" s="10">
        <v>0</v>
      </c>
      <c r="AB60" s="10">
        <v>4.2</v>
      </c>
      <c r="AC60" s="10">
        <v>4.2</v>
      </c>
      <c r="AD60" s="10">
        <v>4.2</v>
      </c>
      <c r="AE60" s="10">
        <v>4.2</v>
      </c>
      <c r="AF60" s="10">
        <v>4.2</v>
      </c>
      <c r="AG60" s="10">
        <v>4.2</v>
      </c>
      <c r="AH60" s="10">
        <v>4.2</v>
      </c>
      <c r="AI60" s="10">
        <v>4.2</v>
      </c>
      <c r="AJ60" s="10">
        <v>4.2</v>
      </c>
      <c r="AL60" s="10">
        <v>21</v>
      </c>
      <c r="AN60" s="10">
        <f t="shared" si="0"/>
        <v>0</v>
      </c>
      <c r="AP60" s="10">
        <f t="shared" si="1"/>
        <v>4.2839999999999998</v>
      </c>
      <c r="AR60" s="10">
        <f t="shared" si="2"/>
        <v>4.41</v>
      </c>
      <c r="AT60" s="10">
        <f t="shared" si="3"/>
        <v>4.4939999999999998</v>
      </c>
      <c r="AV60" s="10">
        <f t="shared" si="4"/>
        <v>4.6619999999999999</v>
      </c>
      <c r="AX60" s="10">
        <f t="shared" si="5"/>
        <v>4.9560000000000004</v>
      </c>
      <c r="AZ60" s="10">
        <f t="shared" si="6"/>
        <v>22.805999999999997</v>
      </c>
      <c r="BA60" s="10"/>
      <c r="BB60" s="2" t="s">
        <v>357</v>
      </c>
      <c r="BC60" s="2" t="s">
        <v>3</v>
      </c>
    </row>
    <row r="61" spans="1:56">
      <c r="A61" s="4"/>
      <c r="E61" s="4" t="s">
        <v>425</v>
      </c>
      <c r="G61" s="1" t="s">
        <v>1</v>
      </c>
      <c r="H61" s="2" t="s">
        <v>16</v>
      </c>
      <c r="J61" s="12">
        <v>2</v>
      </c>
      <c r="L61" s="12">
        <v>2</v>
      </c>
      <c r="N61" s="12">
        <v>2</v>
      </c>
      <c r="P61" s="12">
        <v>2</v>
      </c>
      <c r="R61" s="12">
        <v>2</v>
      </c>
      <c r="T61" s="12">
        <v>2</v>
      </c>
      <c r="V61" s="12">
        <v>12</v>
      </c>
      <c r="X61" s="3">
        <v>2.4</v>
      </c>
      <c r="Z61" s="10">
        <v>4.8</v>
      </c>
      <c r="AA61" s="10">
        <v>4.8</v>
      </c>
      <c r="AB61" s="10">
        <v>4.8</v>
      </c>
      <c r="AC61" s="10">
        <v>4.8</v>
      </c>
      <c r="AD61" s="10">
        <v>4.8</v>
      </c>
      <c r="AE61" s="10">
        <v>4.8</v>
      </c>
      <c r="AF61" s="10">
        <v>4.8</v>
      </c>
      <c r="AG61" s="10">
        <v>4.8</v>
      </c>
      <c r="AH61" s="10">
        <v>4.8</v>
      </c>
      <c r="AI61" s="10">
        <v>4.8</v>
      </c>
      <c r="AJ61" s="10">
        <v>4.8</v>
      </c>
      <c r="AK61" s="10">
        <v>4.8</v>
      </c>
      <c r="AL61" s="10">
        <v>28.8</v>
      </c>
      <c r="AN61" s="10">
        <f t="shared" si="0"/>
        <v>4.8</v>
      </c>
      <c r="AP61" s="10">
        <f t="shared" si="1"/>
        <v>4.8959999999999999</v>
      </c>
      <c r="AR61" s="10">
        <f t="shared" si="2"/>
        <v>5.04</v>
      </c>
      <c r="AT61" s="10">
        <f t="shared" si="3"/>
        <v>5.1360000000000001</v>
      </c>
      <c r="AV61" s="10">
        <f t="shared" si="4"/>
        <v>5.3279999999999994</v>
      </c>
      <c r="AX61" s="10">
        <f t="shared" si="5"/>
        <v>5.6639999999999997</v>
      </c>
      <c r="AZ61" s="10">
        <f t="shared" si="6"/>
        <v>30.863999999999997</v>
      </c>
      <c r="BA61" s="10"/>
      <c r="BB61" s="2" t="s">
        <v>357</v>
      </c>
      <c r="BC61" s="2" t="s">
        <v>3</v>
      </c>
    </row>
    <row r="62" spans="1:56">
      <c r="A62" s="4"/>
      <c r="E62" s="4" t="s">
        <v>368</v>
      </c>
      <c r="G62" s="1" t="s">
        <v>1</v>
      </c>
      <c r="H62" s="2" t="s">
        <v>16</v>
      </c>
      <c r="J62" s="12">
        <v>2</v>
      </c>
      <c r="L62" s="12">
        <v>2</v>
      </c>
      <c r="N62" s="12">
        <v>2</v>
      </c>
      <c r="P62" s="12">
        <v>2</v>
      </c>
      <c r="R62" s="12">
        <v>2</v>
      </c>
      <c r="T62" s="12">
        <v>2</v>
      </c>
      <c r="V62" s="12">
        <v>12</v>
      </c>
      <c r="X62" s="3">
        <v>1.8</v>
      </c>
      <c r="Z62" s="10">
        <v>3.6</v>
      </c>
      <c r="AA62" s="10">
        <v>3.6</v>
      </c>
      <c r="AB62" s="10">
        <v>3.6</v>
      </c>
      <c r="AC62" s="10">
        <v>3.6</v>
      </c>
      <c r="AD62" s="10">
        <v>3.6</v>
      </c>
      <c r="AE62" s="10">
        <v>3.6</v>
      </c>
      <c r="AF62" s="10">
        <v>3.6</v>
      </c>
      <c r="AG62" s="10">
        <v>3.6</v>
      </c>
      <c r="AH62" s="10">
        <v>3.6</v>
      </c>
      <c r="AI62" s="10">
        <v>3.6</v>
      </c>
      <c r="AJ62" s="10">
        <v>3.6</v>
      </c>
      <c r="AL62" s="10">
        <v>21.6</v>
      </c>
      <c r="AN62" s="10">
        <f t="shared" si="0"/>
        <v>3.6</v>
      </c>
      <c r="AP62" s="10">
        <f t="shared" si="1"/>
        <v>3.6720000000000002</v>
      </c>
      <c r="AR62" s="10">
        <f t="shared" si="2"/>
        <v>3.7800000000000002</v>
      </c>
      <c r="AT62" s="10">
        <f t="shared" si="3"/>
        <v>3.8520000000000003</v>
      </c>
      <c r="AV62" s="10">
        <f t="shared" si="4"/>
        <v>3.996</v>
      </c>
      <c r="AX62" s="10">
        <f t="shared" si="5"/>
        <v>4.2480000000000002</v>
      </c>
      <c r="AZ62" s="10">
        <f t="shared" si="6"/>
        <v>23.148</v>
      </c>
      <c r="BA62" s="10"/>
      <c r="BB62" s="2" t="s">
        <v>357</v>
      </c>
      <c r="BC62" s="2" t="s">
        <v>3</v>
      </c>
    </row>
    <row r="63" spans="1:56">
      <c r="A63" s="4"/>
      <c r="E63" s="4" t="s">
        <v>367</v>
      </c>
      <c r="G63" s="1" t="s">
        <v>1</v>
      </c>
      <c r="H63" s="2" t="s">
        <v>16</v>
      </c>
      <c r="J63" s="12">
        <v>0</v>
      </c>
      <c r="L63" s="12">
        <v>1</v>
      </c>
      <c r="M63" s="12">
        <v>1</v>
      </c>
      <c r="N63" s="12">
        <v>1</v>
      </c>
      <c r="O63" s="12">
        <v>1</v>
      </c>
      <c r="P63" s="12">
        <v>1</v>
      </c>
      <c r="Q63" s="12">
        <v>1</v>
      </c>
      <c r="R63" s="12">
        <v>1</v>
      </c>
      <c r="S63" s="12">
        <v>1</v>
      </c>
      <c r="T63" s="12">
        <v>1</v>
      </c>
      <c r="V63" s="12">
        <v>5</v>
      </c>
      <c r="X63" s="3">
        <v>1.8</v>
      </c>
      <c r="Z63" s="10">
        <v>0</v>
      </c>
      <c r="AB63" s="10">
        <v>1.8</v>
      </c>
      <c r="AC63" s="10">
        <v>1.8</v>
      </c>
      <c r="AD63" s="10">
        <v>1.8</v>
      </c>
      <c r="AE63" s="10">
        <v>1.8</v>
      </c>
      <c r="AF63" s="10">
        <v>1.8</v>
      </c>
      <c r="AG63" s="10">
        <v>1.8</v>
      </c>
      <c r="AH63" s="10">
        <v>1.8</v>
      </c>
      <c r="AI63" s="10">
        <v>1.8</v>
      </c>
      <c r="AJ63" s="10">
        <v>1.8</v>
      </c>
      <c r="AL63" s="10">
        <v>9</v>
      </c>
      <c r="AN63" s="10">
        <f t="shared" si="0"/>
        <v>0</v>
      </c>
      <c r="AP63" s="10">
        <f t="shared" si="1"/>
        <v>1.8360000000000001</v>
      </c>
      <c r="AR63" s="10">
        <f t="shared" si="2"/>
        <v>1.8900000000000001</v>
      </c>
      <c r="AT63" s="10">
        <f t="shared" si="3"/>
        <v>1.9260000000000002</v>
      </c>
      <c r="AV63" s="10">
        <f t="shared" si="4"/>
        <v>1.998</v>
      </c>
      <c r="AX63" s="10">
        <f t="shared" si="5"/>
        <v>2.1240000000000001</v>
      </c>
      <c r="AZ63" s="10">
        <f t="shared" si="6"/>
        <v>9.7740000000000009</v>
      </c>
      <c r="BA63" s="10"/>
      <c r="BB63" s="2" t="s">
        <v>357</v>
      </c>
      <c r="BC63" s="2" t="s">
        <v>3</v>
      </c>
    </row>
    <row r="64" spans="1:56">
      <c r="A64" s="4"/>
      <c r="E64" s="4" t="s">
        <v>426</v>
      </c>
      <c r="G64" s="1" t="s">
        <v>1</v>
      </c>
      <c r="H64" s="2" t="s">
        <v>16</v>
      </c>
      <c r="J64" s="12">
        <v>0</v>
      </c>
      <c r="L64" s="12">
        <v>1</v>
      </c>
      <c r="M64" s="12">
        <v>1</v>
      </c>
      <c r="N64" s="12">
        <v>1</v>
      </c>
      <c r="O64" s="12">
        <v>1</v>
      </c>
      <c r="P64" s="12">
        <v>1</v>
      </c>
      <c r="Q64" s="12">
        <v>1</v>
      </c>
      <c r="R64" s="12">
        <v>1</v>
      </c>
      <c r="S64" s="12">
        <v>1</v>
      </c>
      <c r="T64" s="12">
        <v>1</v>
      </c>
      <c r="V64" s="12">
        <v>5</v>
      </c>
      <c r="X64" s="3">
        <v>1.8</v>
      </c>
      <c r="Z64" s="10">
        <v>0</v>
      </c>
      <c r="AB64" s="10">
        <v>1.8</v>
      </c>
      <c r="AC64" s="10">
        <v>1.8</v>
      </c>
      <c r="AD64" s="10">
        <v>1.8</v>
      </c>
      <c r="AE64" s="10">
        <v>1.8</v>
      </c>
      <c r="AF64" s="10">
        <v>1.8</v>
      </c>
      <c r="AG64" s="10">
        <v>1.8</v>
      </c>
      <c r="AH64" s="10">
        <v>1.8</v>
      </c>
      <c r="AI64" s="10">
        <v>1.8</v>
      </c>
      <c r="AJ64" s="10">
        <v>1.8</v>
      </c>
      <c r="AL64" s="10">
        <v>9</v>
      </c>
      <c r="AN64" s="10">
        <f t="shared" si="0"/>
        <v>0</v>
      </c>
      <c r="AP64" s="10">
        <f t="shared" si="1"/>
        <v>1.8360000000000001</v>
      </c>
      <c r="AR64" s="10">
        <f t="shared" si="2"/>
        <v>1.8900000000000001</v>
      </c>
      <c r="AT64" s="10">
        <f t="shared" si="3"/>
        <v>1.9260000000000002</v>
      </c>
      <c r="AV64" s="10">
        <f t="shared" si="4"/>
        <v>1.998</v>
      </c>
      <c r="AX64" s="10">
        <f t="shared" si="5"/>
        <v>2.1240000000000001</v>
      </c>
      <c r="AZ64" s="10">
        <f t="shared" si="6"/>
        <v>9.7740000000000009</v>
      </c>
      <c r="BA64" s="10"/>
      <c r="BB64" s="2" t="s">
        <v>357</v>
      </c>
      <c r="BC64" s="2" t="s">
        <v>3</v>
      </c>
    </row>
    <row r="65" spans="1:56">
      <c r="E65" s="4" t="s">
        <v>427</v>
      </c>
      <c r="G65" s="1" t="s">
        <v>1</v>
      </c>
      <c r="H65" s="2" t="s">
        <v>16</v>
      </c>
      <c r="J65" s="12">
        <v>0</v>
      </c>
      <c r="L65" s="12">
        <v>2</v>
      </c>
      <c r="M65" s="12">
        <v>2</v>
      </c>
      <c r="N65" s="12">
        <v>2</v>
      </c>
      <c r="O65" s="12">
        <v>2</v>
      </c>
      <c r="P65" s="12">
        <v>2</v>
      </c>
      <c r="Q65" s="12">
        <v>2</v>
      </c>
      <c r="R65" s="12">
        <v>2</v>
      </c>
      <c r="S65" s="12">
        <v>2</v>
      </c>
      <c r="T65" s="12">
        <v>2</v>
      </c>
      <c r="U65" s="12">
        <v>2</v>
      </c>
      <c r="V65" s="12">
        <v>10</v>
      </c>
      <c r="X65" s="3">
        <v>1.44</v>
      </c>
      <c r="Z65" s="11">
        <v>0</v>
      </c>
      <c r="AB65" s="11">
        <v>2.88</v>
      </c>
      <c r="AC65" s="11">
        <v>2.88</v>
      </c>
      <c r="AD65" s="11">
        <v>2.88</v>
      </c>
      <c r="AE65" s="11">
        <v>2.88</v>
      </c>
      <c r="AF65" s="11">
        <v>2.88</v>
      </c>
      <c r="AG65" s="11">
        <v>2.88</v>
      </c>
      <c r="AH65" s="11">
        <v>2.88</v>
      </c>
      <c r="AI65" s="11">
        <v>2.88</v>
      </c>
      <c r="AJ65" s="11">
        <v>2.88</v>
      </c>
      <c r="AL65" s="11">
        <v>14.4</v>
      </c>
      <c r="AN65" s="11">
        <f t="shared" si="0"/>
        <v>0</v>
      </c>
      <c r="AO65" s="32"/>
      <c r="AP65" s="11">
        <f t="shared" si="1"/>
        <v>2.9375999999999998</v>
      </c>
      <c r="AQ65" s="32"/>
      <c r="AR65" s="11">
        <f t="shared" si="2"/>
        <v>3.024</v>
      </c>
      <c r="AS65" s="32"/>
      <c r="AT65" s="11">
        <f t="shared" si="3"/>
        <v>3.0815999999999999</v>
      </c>
      <c r="AU65" s="32"/>
      <c r="AV65" s="11">
        <f t="shared" si="4"/>
        <v>3.1967999999999996</v>
      </c>
      <c r="AW65" s="32"/>
      <c r="AX65" s="11">
        <f t="shared" si="5"/>
        <v>3.3983999999999996</v>
      </c>
      <c r="AY65" s="32"/>
      <c r="AZ65" s="11">
        <f t="shared" si="6"/>
        <v>15.638399999999997</v>
      </c>
      <c r="BA65" s="10"/>
      <c r="BB65" s="2" t="s">
        <v>357</v>
      </c>
      <c r="BC65" s="2" t="s">
        <v>3</v>
      </c>
      <c r="BD65" s="49"/>
    </row>
    <row r="66" spans="1:56" s="43" customFormat="1">
      <c r="A66" s="44"/>
      <c r="B66" s="44"/>
      <c r="C66" s="44"/>
      <c r="D66" s="8" t="s">
        <v>159</v>
      </c>
      <c r="E66" s="1"/>
      <c r="F66" s="1"/>
      <c r="G66" s="1" t="s">
        <v>1</v>
      </c>
      <c r="H66" s="2" t="s">
        <v>0</v>
      </c>
      <c r="I66" s="1"/>
      <c r="J66" s="9"/>
      <c r="K66" s="1"/>
      <c r="L66" s="9"/>
      <c r="M66" s="1"/>
      <c r="N66" s="9"/>
      <c r="O66" s="1"/>
      <c r="P66" s="9"/>
      <c r="Q66" s="1"/>
      <c r="R66" s="9"/>
      <c r="S66" s="1"/>
      <c r="T66" s="9"/>
      <c r="U66" s="1"/>
      <c r="V66" s="9"/>
      <c r="W66" s="1"/>
      <c r="X66" s="3"/>
      <c r="Y66" s="1"/>
      <c r="Z66" s="58">
        <f>SUM(Z58:Z65)</f>
        <v>8.4</v>
      </c>
      <c r="AA66" s="7"/>
      <c r="AB66" s="58">
        <f t="shared" ref="AB66:AZ66" si="16">SUM(AB58:AB65)</f>
        <v>27.480000000000004</v>
      </c>
      <c r="AC66" s="58">
        <f t="shared" si="16"/>
        <v>27.480000000000004</v>
      </c>
      <c r="AD66" s="58">
        <f t="shared" si="16"/>
        <v>27.480000000000004</v>
      </c>
      <c r="AE66" s="58">
        <f t="shared" si="16"/>
        <v>27.480000000000004</v>
      </c>
      <c r="AF66" s="58">
        <f t="shared" si="16"/>
        <v>27.480000000000004</v>
      </c>
      <c r="AG66" s="58">
        <f t="shared" si="16"/>
        <v>27.480000000000004</v>
      </c>
      <c r="AH66" s="58">
        <f t="shared" si="16"/>
        <v>27.480000000000004</v>
      </c>
      <c r="AI66" s="58">
        <f t="shared" si="16"/>
        <v>27.480000000000004</v>
      </c>
      <c r="AJ66" s="58">
        <f t="shared" si="16"/>
        <v>27.480000000000004</v>
      </c>
      <c r="AK66" s="58">
        <f t="shared" si="16"/>
        <v>4.8</v>
      </c>
      <c r="AL66" s="58">
        <f t="shared" si="16"/>
        <v>145.80000000000001</v>
      </c>
      <c r="AM66" s="47">
        <f t="shared" si="16"/>
        <v>0</v>
      </c>
      <c r="AN66" s="10">
        <f t="shared" si="16"/>
        <v>8.4</v>
      </c>
      <c r="AO66" s="10">
        <f t="shared" si="16"/>
        <v>0</v>
      </c>
      <c r="AP66" s="10">
        <f t="shared" si="16"/>
        <v>28.029599999999999</v>
      </c>
      <c r="AQ66" s="10">
        <f t="shared" si="16"/>
        <v>0</v>
      </c>
      <c r="AR66" s="10">
        <f t="shared" si="16"/>
        <v>28.854000000000003</v>
      </c>
      <c r="AS66" s="10">
        <f t="shared" si="16"/>
        <v>0</v>
      </c>
      <c r="AT66" s="10">
        <f t="shared" si="16"/>
        <v>29.403600000000004</v>
      </c>
      <c r="AU66" s="10">
        <f t="shared" si="16"/>
        <v>0</v>
      </c>
      <c r="AV66" s="10">
        <f t="shared" si="16"/>
        <v>30.502800000000001</v>
      </c>
      <c r="AW66" s="10">
        <f t="shared" si="16"/>
        <v>0</v>
      </c>
      <c r="AX66" s="10">
        <f t="shared" si="16"/>
        <v>32.426400000000001</v>
      </c>
      <c r="AY66" s="10">
        <f t="shared" si="16"/>
        <v>0</v>
      </c>
      <c r="AZ66" s="10">
        <f t="shared" si="16"/>
        <v>157.61639999999997</v>
      </c>
      <c r="BA66" s="46"/>
      <c r="BB66" s="45"/>
      <c r="BC66" s="45"/>
    </row>
    <row r="67" spans="1:56">
      <c r="D67" s="8" t="s">
        <v>158</v>
      </c>
      <c r="G67" s="1" t="s">
        <v>1</v>
      </c>
      <c r="AN67" s="10">
        <f t="shared" si="0"/>
        <v>0</v>
      </c>
      <c r="AP67" s="10">
        <f t="shared" si="1"/>
        <v>0</v>
      </c>
      <c r="AR67" s="10">
        <f t="shared" si="2"/>
        <v>0</v>
      </c>
      <c r="AT67" s="10">
        <f t="shared" si="3"/>
        <v>0</v>
      </c>
      <c r="AV67" s="10">
        <f t="shared" si="4"/>
        <v>0</v>
      </c>
      <c r="AX67" s="10">
        <f t="shared" si="5"/>
        <v>0</v>
      </c>
      <c r="AZ67" s="10">
        <f t="shared" si="6"/>
        <v>0</v>
      </c>
      <c r="BA67" s="10"/>
      <c r="BB67" s="2" t="s">
        <v>0</v>
      </c>
      <c r="BC67" s="2" t="s">
        <v>0</v>
      </c>
    </row>
    <row r="68" spans="1:56">
      <c r="E68" s="4" t="s">
        <v>432</v>
      </c>
      <c r="G68" s="1" t="s">
        <v>1</v>
      </c>
      <c r="H68" s="2" t="s">
        <v>5</v>
      </c>
      <c r="J68" s="9"/>
      <c r="L68" s="9"/>
      <c r="N68" s="9"/>
      <c r="P68" s="9"/>
      <c r="R68" s="9"/>
      <c r="T68" s="9"/>
      <c r="V68" s="9"/>
      <c r="X68" s="3"/>
      <c r="Z68" s="10">
        <v>15.4</v>
      </c>
      <c r="AA68" s="10">
        <v>15.4</v>
      </c>
      <c r="AB68" s="10">
        <v>15.4</v>
      </c>
      <c r="AC68" s="10">
        <v>15.4</v>
      </c>
      <c r="AD68" s="10">
        <v>15.4</v>
      </c>
      <c r="AE68" s="10">
        <v>15.4</v>
      </c>
      <c r="AF68" s="10">
        <v>15.4</v>
      </c>
      <c r="AG68" s="10">
        <v>15.4</v>
      </c>
      <c r="AH68" s="10">
        <v>15.4</v>
      </c>
      <c r="AI68" s="10">
        <v>15.4</v>
      </c>
      <c r="AJ68" s="10">
        <v>15.4</v>
      </c>
      <c r="AL68" s="10">
        <v>92.4</v>
      </c>
      <c r="AN68" s="10">
        <f t="shared" si="0"/>
        <v>15.4</v>
      </c>
      <c r="AP68" s="10">
        <f t="shared" si="1"/>
        <v>15.708</v>
      </c>
      <c r="AR68" s="10">
        <f t="shared" si="2"/>
        <v>16.170000000000002</v>
      </c>
      <c r="AT68" s="10">
        <f t="shared" si="3"/>
        <v>16.478000000000002</v>
      </c>
      <c r="AV68" s="10">
        <f t="shared" si="4"/>
        <v>17.094000000000001</v>
      </c>
      <c r="AX68" s="10">
        <f t="shared" si="5"/>
        <v>18.172000000000001</v>
      </c>
      <c r="AZ68" s="10">
        <f t="shared" si="6"/>
        <v>99.022000000000006</v>
      </c>
      <c r="BB68" s="2" t="s">
        <v>357</v>
      </c>
      <c r="BC68" s="2" t="s">
        <v>9</v>
      </c>
    </row>
    <row r="69" spans="1:56">
      <c r="E69" s="4" t="s">
        <v>366</v>
      </c>
      <c r="G69" s="1" t="s">
        <v>1</v>
      </c>
      <c r="H69" s="2" t="s">
        <v>5</v>
      </c>
      <c r="J69" s="9"/>
      <c r="L69" s="9"/>
      <c r="N69" s="9"/>
      <c r="P69" s="9"/>
      <c r="R69" s="9"/>
      <c r="T69" s="9"/>
      <c r="V69" s="9"/>
      <c r="X69" s="3"/>
      <c r="Z69" s="11">
        <v>14</v>
      </c>
      <c r="AA69" s="11">
        <v>14</v>
      </c>
      <c r="AB69" s="11">
        <v>14</v>
      </c>
      <c r="AC69" s="11">
        <v>14</v>
      </c>
      <c r="AD69" s="11">
        <v>14</v>
      </c>
      <c r="AE69" s="11">
        <v>14</v>
      </c>
      <c r="AF69" s="11">
        <v>14</v>
      </c>
      <c r="AG69" s="11">
        <v>14</v>
      </c>
      <c r="AH69" s="11">
        <v>14</v>
      </c>
      <c r="AI69" s="11">
        <v>14</v>
      </c>
      <c r="AJ69" s="11">
        <v>14</v>
      </c>
      <c r="AL69" s="11">
        <v>84</v>
      </c>
      <c r="AN69" s="11">
        <f t="shared" si="0"/>
        <v>14</v>
      </c>
      <c r="AO69" s="32"/>
      <c r="AP69" s="11">
        <f t="shared" si="1"/>
        <v>14.28</v>
      </c>
      <c r="AQ69" s="32"/>
      <c r="AR69" s="11">
        <f t="shared" si="2"/>
        <v>14.7</v>
      </c>
      <c r="AS69" s="32"/>
      <c r="AT69" s="11">
        <f t="shared" si="3"/>
        <v>14.98</v>
      </c>
      <c r="AU69" s="32"/>
      <c r="AV69" s="11">
        <f t="shared" si="4"/>
        <v>15.54</v>
      </c>
      <c r="AW69" s="32"/>
      <c r="AX69" s="11">
        <f t="shared" si="5"/>
        <v>16.52</v>
      </c>
      <c r="AY69" s="32"/>
      <c r="AZ69" s="11">
        <f t="shared" si="6"/>
        <v>90.02</v>
      </c>
      <c r="BA69" s="10"/>
      <c r="BB69" s="2" t="s">
        <v>357</v>
      </c>
      <c r="BC69" s="2" t="s">
        <v>9</v>
      </c>
    </row>
    <row r="70" spans="1:56" s="43" customFormat="1">
      <c r="A70" s="44"/>
      <c r="B70" s="44"/>
      <c r="C70" s="44"/>
      <c r="D70" s="8" t="s">
        <v>150</v>
      </c>
      <c r="E70" s="1"/>
      <c r="F70" s="1"/>
      <c r="G70" s="1" t="s">
        <v>1</v>
      </c>
      <c r="H70" s="2" t="s">
        <v>0</v>
      </c>
      <c r="I70" s="1"/>
      <c r="J70" s="9"/>
      <c r="K70" s="1"/>
      <c r="L70" s="9"/>
      <c r="M70" s="1"/>
      <c r="N70" s="9"/>
      <c r="O70" s="1"/>
      <c r="P70" s="9"/>
      <c r="Q70" s="1"/>
      <c r="R70" s="9"/>
      <c r="S70" s="1"/>
      <c r="T70" s="9"/>
      <c r="U70" s="1"/>
      <c r="V70" s="9"/>
      <c r="W70" s="1"/>
      <c r="X70" s="3"/>
      <c r="Y70" s="1"/>
      <c r="Z70" s="59">
        <f>SUM(Z68:Z69)</f>
        <v>29.4</v>
      </c>
      <c r="AA70" s="7"/>
      <c r="AB70" s="59">
        <f>SUM(AB68:AB69)</f>
        <v>29.4</v>
      </c>
      <c r="AC70" s="7"/>
      <c r="AD70" s="59">
        <f>SUM(AD68:AD69)</f>
        <v>29.4</v>
      </c>
      <c r="AE70" s="7"/>
      <c r="AF70" s="59">
        <f>SUM(AF68:AF69)</f>
        <v>29.4</v>
      </c>
      <c r="AG70" s="7"/>
      <c r="AH70" s="59">
        <f>SUM(AH68:AH69)</f>
        <v>29.4</v>
      </c>
      <c r="AI70" s="7"/>
      <c r="AJ70" s="59">
        <f>SUM(AJ68:AJ69)</f>
        <v>29.4</v>
      </c>
      <c r="AK70" s="7"/>
      <c r="AL70" s="59">
        <f>SUM(AL68:AL69)</f>
        <v>176.4</v>
      </c>
      <c r="AM70" s="44"/>
      <c r="AN70" s="11">
        <f t="shared" si="0"/>
        <v>29.4</v>
      </c>
      <c r="AO70" s="32"/>
      <c r="AP70" s="11">
        <f t="shared" si="1"/>
        <v>29.988</v>
      </c>
      <c r="AQ70" s="32"/>
      <c r="AR70" s="11">
        <f t="shared" si="2"/>
        <v>30.869999999999997</v>
      </c>
      <c r="AS70" s="32"/>
      <c r="AT70" s="11">
        <f t="shared" si="3"/>
        <v>31.457999999999998</v>
      </c>
      <c r="AU70" s="32"/>
      <c r="AV70" s="11">
        <f t="shared" si="4"/>
        <v>32.634</v>
      </c>
      <c r="AW70" s="32"/>
      <c r="AX70" s="11">
        <f t="shared" si="5"/>
        <v>34.692</v>
      </c>
      <c r="AY70" s="32"/>
      <c r="AZ70" s="11">
        <f t="shared" si="6"/>
        <v>189.042</v>
      </c>
      <c r="BA70" s="46"/>
      <c r="BB70" s="45"/>
      <c r="BC70" s="45"/>
    </row>
    <row r="71" spans="1:56" s="43" customFormat="1">
      <c r="A71" s="44"/>
      <c r="B71" s="44"/>
      <c r="C71" s="8" t="s">
        <v>365</v>
      </c>
      <c r="D71" s="1"/>
      <c r="E71" s="1"/>
      <c r="F71" s="1"/>
      <c r="G71" s="1" t="s">
        <v>1</v>
      </c>
      <c r="H71" s="2" t="s">
        <v>0</v>
      </c>
      <c r="I71" s="1"/>
      <c r="J71" s="9"/>
      <c r="K71" s="1"/>
      <c r="L71" s="9"/>
      <c r="M71" s="1"/>
      <c r="N71" s="9"/>
      <c r="O71" s="1"/>
      <c r="P71" s="9"/>
      <c r="Q71" s="1"/>
      <c r="R71" s="9"/>
      <c r="S71" s="1"/>
      <c r="T71" s="9"/>
      <c r="U71" s="1"/>
      <c r="V71" s="9"/>
      <c r="W71" s="1"/>
      <c r="X71" s="3"/>
      <c r="Y71" s="1"/>
      <c r="Z71" s="58">
        <f>Z66+Z70</f>
        <v>37.799999999999997</v>
      </c>
      <c r="AA71" s="7"/>
      <c r="AB71" s="58">
        <f t="shared" ref="AB71:AZ71" si="17">AB66+AB70</f>
        <v>56.88</v>
      </c>
      <c r="AC71" s="58">
        <f t="shared" si="17"/>
        <v>27.480000000000004</v>
      </c>
      <c r="AD71" s="58">
        <f t="shared" si="17"/>
        <v>56.88</v>
      </c>
      <c r="AE71" s="58">
        <f t="shared" si="17"/>
        <v>27.480000000000004</v>
      </c>
      <c r="AF71" s="58">
        <f t="shared" si="17"/>
        <v>56.88</v>
      </c>
      <c r="AG71" s="58">
        <f t="shared" si="17"/>
        <v>27.480000000000004</v>
      </c>
      <c r="AH71" s="58">
        <f t="shared" si="17"/>
        <v>56.88</v>
      </c>
      <c r="AI71" s="58">
        <f t="shared" si="17"/>
        <v>27.480000000000004</v>
      </c>
      <c r="AJ71" s="58">
        <f t="shared" si="17"/>
        <v>56.88</v>
      </c>
      <c r="AK71" s="58">
        <f t="shared" si="17"/>
        <v>4.8</v>
      </c>
      <c r="AL71" s="58">
        <f t="shared" si="17"/>
        <v>322.20000000000005</v>
      </c>
      <c r="AM71" s="47">
        <f t="shared" si="17"/>
        <v>0</v>
      </c>
      <c r="AN71" s="10">
        <f t="shared" si="17"/>
        <v>37.799999999999997</v>
      </c>
      <c r="AO71" s="10">
        <f t="shared" si="17"/>
        <v>0</v>
      </c>
      <c r="AP71" s="10">
        <f t="shared" si="17"/>
        <v>58.017600000000002</v>
      </c>
      <c r="AQ71" s="10">
        <f t="shared" si="17"/>
        <v>0</v>
      </c>
      <c r="AR71" s="10">
        <f t="shared" si="17"/>
        <v>59.724000000000004</v>
      </c>
      <c r="AS71" s="10">
        <f t="shared" si="17"/>
        <v>0</v>
      </c>
      <c r="AT71" s="10">
        <f t="shared" si="17"/>
        <v>60.861600000000003</v>
      </c>
      <c r="AU71" s="10">
        <f t="shared" si="17"/>
        <v>0</v>
      </c>
      <c r="AV71" s="10">
        <f t="shared" si="17"/>
        <v>63.136800000000001</v>
      </c>
      <c r="AW71" s="10">
        <f t="shared" si="17"/>
        <v>0</v>
      </c>
      <c r="AX71" s="10">
        <f t="shared" si="17"/>
        <v>67.118400000000008</v>
      </c>
      <c r="AY71" s="10">
        <f t="shared" si="17"/>
        <v>0</v>
      </c>
      <c r="AZ71" s="10">
        <f t="shared" si="17"/>
        <v>346.65839999999997</v>
      </c>
      <c r="BA71" s="46"/>
      <c r="BB71" s="45" t="s">
        <v>0</v>
      </c>
      <c r="BC71" s="45" t="s">
        <v>0</v>
      </c>
    </row>
    <row r="72" spans="1:56">
      <c r="C72" s="8" t="s">
        <v>364</v>
      </c>
      <c r="G72" s="1" t="s">
        <v>1</v>
      </c>
      <c r="AN72" s="10">
        <f t="shared" si="0"/>
        <v>0</v>
      </c>
      <c r="AP72" s="10">
        <f t="shared" si="1"/>
        <v>0</v>
      </c>
      <c r="AR72" s="10">
        <f t="shared" si="2"/>
        <v>0</v>
      </c>
      <c r="AT72" s="10">
        <f t="shared" si="3"/>
        <v>0</v>
      </c>
      <c r="AV72" s="10">
        <f t="shared" si="4"/>
        <v>0</v>
      </c>
      <c r="AX72" s="10">
        <f t="shared" si="5"/>
        <v>0</v>
      </c>
      <c r="AZ72" s="10">
        <f t="shared" si="6"/>
        <v>0</v>
      </c>
      <c r="BA72" s="10"/>
      <c r="BB72" s="2" t="s">
        <v>0</v>
      </c>
      <c r="BC72" s="2" t="s">
        <v>0</v>
      </c>
    </row>
    <row r="73" spans="1:56">
      <c r="D73" s="4" t="s">
        <v>363</v>
      </c>
      <c r="G73" s="1" t="s">
        <v>1</v>
      </c>
      <c r="H73" s="2" t="s">
        <v>37</v>
      </c>
      <c r="J73" s="12"/>
      <c r="L73" s="12"/>
      <c r="N73" s="12">
        <v>4</v>
      </c>
      <c r="P73" s="12">
        <v>0</v>
      </c>
      <c r="R73" s="12">
        <v>0</v>
      </c>
      <c r="T73" s="12">
        <v>0</v>
      </c>
      <c r="V73" s="12">
        <v>4</v>
      </c>
      <c r="X73" s="3">
        <v>0.6</v>
      </c>
      <c r="Z73" s="10">
        <v>0</v>
      </c>
      <c r="AB73" s="10">
        <v>0</v>
      </c>
      <c r="AD73" s="10">
        <v>2.4</v>
      </c>
      <c r="AF73" s="10">
        <v>0</v>
      </c>
      <c r="AH73" s="10">
        <v>0</v>
      </c>
      <c r="AJ73" s="10">
        <v>0</v>
      </c>
      <c r="AL73" s="10">
        <v>2.4</v>
      </c>
      <c r="AN73" s="10">
        <f t="shared" si="0"/>
        <v>0</v>
      </c>
      <c r="AP73" s="10">
        <f t="shared" si="1"/>
        <v>0</v>
      </c>
      <c r="AR73" s="10">
        <f t="shared" si="2"/>
        <v>2.52</v>
      </c>
      <c r="AT73" s="10">
        <f t="shared" si="3"/>
        <v>0</v>
      </c>
      <c r="AV73" s="10">
        <f t="shared" si="4"/>
        <v>0</v>
      </c>
      <c r="AX73" s="10">
        <f t="shared" si="5"/>
        <v>0</v>
      </c>
      <c r="AZ73" s="10">
        <f t="shared" si="6"/>
        <v>2.52</v>
      </c>
      <c r="BB73" s="2" t="s">
        <v>357</v>
      </c>
      <c r="BC73" s="2" t="s">
        <v>3</v>
      </c>
    </row>
    <row r="74" spans="1:56">
      <c r="C74" s="8" t="s">
        <v>361</v>
      </c>
      <c r="G74" s="1" t="s">
        <v>1</v>
      </c>
      <c r="Z74" s="10">
        <v>0</v>
      </c>
      <c r="AB74" s="10">
        <v>0</v>
      </c>
      <c r="AD74" s="10">
        <v>0</v>
      </c>
      <c r="AF74" s="10">
        <v>0</v>
      </c>
      <c r="AH74" s="10">
        <v>0</v>
      </c>
      <c r="AJ74" s="10">
        <v>0</v>
      </c>
      <c r="AL74" s="10">
        <v>0</v>
      </c>
      <c r="AN74" s="10">
        <f t="shared" si="0"/>
        <v>0</v>
      </c>
      <c r="AP74" s="10">
        <f t="shared" si="1"/>
        <v>0</v>
      </c>
      <c r="AR74" s="10">
        <f t="shared" si="2"/>
        <v>0</v>
      </c>
      <c r="AT74" s="10">
        <f t="shared" si="3"/>
        <v>0</v>
      </c>
      <c r="AV74" s="10">
        <f t="shared" si="4"/>
        <v>0</v>
      </c>
      <c r="AX74" s="10">
        <f t="shared" si="5"/>
        <v>0</v>
      </c>
      <c r="AZ74" s="10">
        <f t="shared" si="6"/>
        <v>0</v>
      </c>
      <c r="BA74" s="10"/>
    </row>
    <row r="75" spans="1:56">
      <c r="D75" s="4" t="s">
        <v>360</v>
      </c>
      <c r="G75" s="1" t="s">
        <v>1</v>
      </c>
      <c r="H75" s="2" t="s">
        <v>5</v>
      </c>
      <c r="J75" s="9"/>
      <c r="L75" s="9"/>
      <c r="N75" s="9"/>
      <c r="P75" s="9"/>
      <c r="R75" s="9"/>
      <c r="T75" s="9"/>
      <c r="V75" s="9"/>
      <c r="X75" s="3"/>
      <c r="Z75" s="10">
        <v>1</v>
      </c>
      <c r="AB75" s="10">
        <v>2.5</v>
      </c>
      <c r="AC75" s="10">
        <v>2.5</v>
      </c>
      <c r="AD75" s="10">
        <v>2.5</v>
      </c>
      <c r="AE75" s="10">
        <v>2.5</v>
      </c>
      <c r="AF75" s="10">
        <v>2.5</v>
      </c>
      <c r="AG75" s="10">
        <v>2.5</v>
      </c>
      <c r="AH75" s="10">
        <v>2.5</v>
      </c>
      <c r="AI75" s="10">
        <v>2.5</v>
      </c>
      <c r="AJ75" s="10">
        <v>2.5</v>
      </c>
      <c r="AL75" s="10">
        <v>13.5</v>
      </c>
      <c r="AN75" s="10">
        <f>Z75</f>
        <v>1</v>
      </c>
      <c r="AP75" s="10">
        <f>(AB75*2%)+AB75</f>
        <v>2.5499999999999998</v>
      </c>
      <c r="AR75" s="10">
        <f>(AD75*5%)+AD75</f>
        <v>2.625</v>
      </c>
      <c r="AT75" s="10">
        <f>(AF75*7%)+AF75</f>
        <v>2.6749999999999998</v>
      </c>
      <c r="AV75" s="10">
        <f t="shared" ref="AV75:AV80" si="18">(AH75*11%)+AH75</f>
        <v>2.7749999999999999</v>
      </c>
      <c r="AX75" s="10">
        <f>(AJ75*18%)+AJ75</f>
        <v>2.95</v>
      </c>
      <c r="AZ75" s="10">
        <f>SUM(AN75:AX75)</f>
        <v>14.574999999999999</v>
      </c>
      <c r="BB75" s="2" t="s">
        <v>357</v>
      </c>
      <c r="BC75" s="2" t="s">
        <v>3</v>
      </c>
    </row>
    <row r="76" spans="1:56">
      <c r="C76" s="4" t="s">
        <v>359</v>
      </c>
      <c r="G76" s="1" t="s">
        <v>1</v>
      </c>
      <c r="H76" s="2" t="s">
        <v>5</v>
      </c>
      <c r="J76" s="9"/>
      <c r="L76" s="9"/>
      <c r="N76" s="9"/>
      <c r="P76" s="9"/>
      <c r="R76" s="9"/>
      <c r="T76" s="9"/>
      <c r="V76" s="9"/>
      <c r="X76" s="3"/>
      <c r="Z76" s="10"/>
      <c r="AB76" s="10"/>
      <c r="AD76" s="10">
        <v>2</v>
      </c>
      <c r="AF76" s="10">
        <v>1.7</v>
      </c>
      <c r="AH76" s="10">
        <v>1</v>
      </c>
      <c r="AJ76" s="10">
        <v>1</v>
      </c>
      <c r="AL76" s="10">
        <v>5.7</v>
      </c>
      <c r="AN76" s="10">
        <f>Z76</f>
        <v>0</v>
      </c>
      <c r="AP76" s="10">
        <f>(AB76*2%)+AB76</f>
        <v>0</v>
      </c>
      <c r="AR76" s="10">
        <f>(AD76*5%)+AD76</f>
        <v>2.1</v>
      </c>
      <c r="AT76" s="10">
        <f>(AF76*7%)+AF76</f>
        <v>1.819</v>
      </c>
      <c r="AV76" s="10">
        <f t="shared" si="18"/>
        <v>1.1100000000000001</v>
      </c>
      <c r="AX76" s="10">
        <f>(AJ76*18%)+AJ76</f>
        <v>1.18</v>
      </c>
      <c r="AZ76" s="10">
        <f>SUM(AN76:AX76)</f>
        <v>6.2089999999999996</v>
      </c>
      <c r="BA76" s="10"/>
      <c r="BB76" s="2" t="s">
        <v>357</v>
      </c>
      <c r="BC76" s="2" t="s">
        <v>3</v>
      </c>
    </row>
    <row r="77" spans="1:56">
      <c r="C77" s="4" t="s">
        <v>358</v>
      </c>
      <c r="G77" s="1" t="s">
        <v>1</v>
      </c>
      <c r="H77" s="2" t="s">
        <v>5</v>
      </c>
      <c r="J77" s="9"/>
      <c r="L77" s="9"/>
      <c r="N77" s="9"/>
      <c r="P77" s="9"/>
      <c r="R77" s="9"/>
      <c r="T77" s="9"/>
      <c r="V77" s="9"/>
      <c r="X77" s="3"/>
      <c r="Z77" s="11"/>
      <c r="AB77" s="11"/>
      <c r="AD77" s="11">
        <v>15</v>
      </c>
      <c r="AE77" s="11">
        <v>15</v>
      </c>
      <c r="AF77" s="11">
        <v>15</v>
      </c>
      <c r="AG77" s="11">
        <v>15</v>
      </c>
      <c r="AH77" s="11">
        <v>15</v>
      </c>
      <c r="AI77" s="11">
        <v>15</v>
      </c>
      <c r="AJ77" s="11">
        <v>15</v>
      </c>
      <c r="AL77" s="11">
        <v>60</v>
      </c>
      <c r="AN77" s="11">
        <f>Z77</f>
        <v>0</v>
      </c>
      <c r="AO77" s="32"/>
      <c r="AP77" s="11">
        <f>(AB77*2%)+AB77</f>
        <v>0</v>
      </c>
      <c r="AQ77" s="32"/>
      <c r="AR77" s="11">
        <f>(AD77*5%)+AD77</f>
        <v>15.75</v>
      </c>
      <c r="AS77" s="32"/>
      <c r="AT77" s="11">
        <f>(AF77*7%)+AF77</f>
        <v>16.05</v>
      </c>
      <c r="AU77" s="32"/>
      <c r="AV77" s="11">
        <f t="shared" si="18"/>
        <v>16.649999999999999</v>
      </c>
      <c r="AW77" s="32"/>
      <c r="AX77" s="11">
        <f>(AJ77*18%)+AJ77</f>
        <v>17.7</v>
      </c>
      <c r="AY77" s="32"/>
      <c r="AZ77" s="11">
        <f>SUM(AN77:AX77)</f>
        <v>66.150000000000006</v>
      </c>
      <c r="BA77" s="10"/>
      <c r="BB77" s="2" t="s">
        <v>357</v>
      </c>
      <c r="BC77" s="2" t="s">
        <v>3</v>
      </c>
      <c r="BD77" s="49"/>
    </row>
    <row r="78" spans="1:56" s="43" customFormat="1">
      <c r="A78" s="44"/>
      <c r="B78" s="8" t="s">
        <v>144</v>
      </c>
      <c r="C78" s="1"/>
      <c r="D78" s="1"/>
      <c r="E78" s="1"/>
      <c r="F78" s="1"/>
      <c r="G78" s="1" t="s">
        <v>1</v>
      </c>
      <c r="H78" s="2" t="s">
        <v>0</v>
      </c>
      <c r="I78" s="1"/>
      <c r="J78" s="9"/>
      <c r="K78" s="1"/>
      <c r="L78" s="9"/>
      <c r="M78" s="1"/>
      <c r="N78" s="9"/>
      <c r="O78" s="1"/>
      <c r="P78" s="9"/>
      <c r="Q78" s="1"/>
      <c r="R78" s="9"/>
      <c r="S78" s="1"/>
      <c r="T78" s="9"/>
      <c r="U78" s="1"/>
      <c r="V78" s="9"/>
      <c r="W78" s="1"/>
      <c r="X78" s="3"/>
      <c r="Y78" s="1"/>
      <c r="Z78" s="59">
        <f>SUM(Z71:Z77)</f>
        <v>38.799999999999997</v>
      </c>
      <c r="AA78" s="7"/>
      <c r="AB78" s="59">
        <f t="shared" ref="AB78:AZ78" si="19">SUM(AB71:AB77)</f>
        <v>59.38</v>
      </c>
      <c r="AC78" s="59">
        <f t="shared" si="19"/>
        <v>29.980000000000004</v>
      </c>
      <c r="AD78" s="59">
        <f t="shared" si="19"/>
        <v>78.78</v>
      </c>
      <c r="AE78" s="59">
        <f t="shared" si="19"/>
        <v>44.980000000000004</v>
      </c>
      <c r="AF78" s="59">
        <f t="shared" si="19"/>
        <v>76.080000000000013</v>
      </c>
      <c r="AG78" s="59">
        <f t="shared" si="19"/>
        <v>44.980000000000004</v>
      </c>
      <c r="AH78" s="59">
        <f t="shared" si="19"/>
        <v>75.38</v>
      </c>
      <c r="AI78" s="59">
        <f t="shared" si="19"/>
        <v>44.980000000000004</v>
      </c>
      <c r="AJ78" s="59">
        <f t="shared" si="19"/>
        <v>75.38</v>
      </c>
      <c r="AK78" s="59">
        <f t="shared" si="19"/>
        <v>4.8</v>
      </c>
      <c r="AL78" s="59">
        <f t="shared" si="19"/>
        <v>403.8</v>
      </c>
      <c r="AM78" s="48">
        <f t="shared" si="19"/>
        <v>0</v>
      </c>
      <c r="AN78" s="11">
        <f t="shared" si="19"/>
        <v>38.799999999999997</v>
      </c>
      <c r="AO78" s="11">
        <f t="shared" si="19"/>
        <v>0</v>
      </c>
      <c r="AP78" s="11">
        <f t="shared" si="19"/>
        <v>60.567599999999999</v>
      </c>
      <c r="AQ78" s="11">
        <f t="shared" si="19"/>
        <v>0</v>
      </c>
      <c r="AR78" s="11">
        <f t="shared" si="19"/>
        <v>82.718999999999994</v>
      </c>
      <c r="AS78" s="11">
        <f t="shared" si="19"/>
        <v>0</v>
      </c>
      <c r="AT78" s="11">
        <f t="shared" si="19"/>
        <v>81.405599999999993</v>
      </c>
      <c r="AU78" s="11">
        <f t="shared" si="19"/>
        <v>0</v>
      </c>
      <c r="AV78" s="11">
        <f t="shared" si="19"/>
        <v>83.67179999999999</v>
      </c>
      <c r="AW78" s="11">
        <f t="shared" si="19"/>
        <v>0</v>
      </c>
      <c r="AX78" s="11">
        <f t="shared" si="19"/>
        <v>88.948400000000021</v>
      </c>
      <c r="AY78" s="11">
        <f t="shared" si="19"/>
        <v>0</v>
      </c>
      <c r="AZ78" s="11">
        <f t="shared" si="19"/>
        <v>436.11239999999998</v>
      </c>
      <c r="BA78" s="46"/>
      <c r="BB78" s="45"/>
      <c r="BC78" s="45"/>
    </row>
    <row r="79" spans="1:56" s="43" customFormat="1">
      <c r="A79" s="44"/>
      <c r="B79" s="1" t="s">
        <v>2</v>
      </c>
      <c r="C79" s="1"/>
      <c r="D79" s="1"/>
      <c r="E79" s="1"/>
      <c r="F79" s="1"/>
      <c r="G79" s="1" t="s">
        <v>1</v>
      </c>
      <c r="H79" s="2" t="s">
        <v>0</v>
      </c>
      <c r="I79" s="1"/>
      <c r="J79" s="9"/>
      <c r="K79" s="1"/>
      <c r="L79" s="9"/>
      <c r="M79" s="1"/>
      <c r="N79" s="9"/>
      <c r="O79" s="1"/>
      <c r="P79" s="9"/>
      <c r="Q79" s="1"/>
      <c r="R79" s="9"/>
      <c r="S79" s="1"/>
      <c r="T79" s="9"/>
      <c r="U79" s="1"/>
      <c r="V79" s="9"/>
      <c r="W79" s="1"/>
      <c r="X79" s="3"/>
      <c r="Y79" s="1"/>
      <c r="Z79" s="58">
        <f>Z54+Z78</f>
        <v>60.5</v>
      </c>
      <c r="AA79" s="7"/>
      <c r="AB79" s="58">
        <f t="shared" ref="AB79:AY79" si="20">AB54+AB78</f>
        <v>101.38</v>
      </c>
      <c r="AC79" s="58">
        <f t="shared" si="20"/>
        <v>29.980000000000004</v>
      </c>
      <c r="AD79" s="58">
        <f t="shared" si="20"/>
        <v>359.89</v>
      </c>
      <c r="AE79" s="58">
        <f t="shared" si="20"/>
        <v>44.980000000000004</v>
      </c>
      <c r="AF79" s="58">
        <f t="shared" si="20"/>
        <v>385.94000000000005</v>
      </c>
      <c r="AG79" s="58">
        <f t="shared" si="20"/>
        <v>44.980000000000004</v>
      </c>
      <c r="AH79" s="58">
        <f t="shared" si="20"/>
        <v>201.09</v>
      </c>
      <c r="AI79" s="58">
        <f t="shared" si="20"/>
        <v>44.980000000000004</v>
      </c>
      <c r="AJ79" s="58">
        <f t="shared" si="20"/>
        <v>180.8</v>
      </c>
      <c r="AK79" s="58">
        <f t="shared" si="20"/>
        <v>4.8</v>
      </c>
      <c r="AL79" s="58">
        <f t="shared" si="20"/>
        <v>1289.6000000000001</v>
      </c>
      <c r="AM79" s="47">
        <f t="shared" si="20"/>
        <v>0</v>
      </c>
      <c r="AN79" s="10">
        <f t="shared" si="20"/>
        <v>60.5</v>
      </c>
      <c r="AO79" s="10">
        <f t="shared" si="20"/>
        <v>0</v>
      </c>
      <c r="AP79" s="10">
        <f t="shared" si="20"/>
        <v>103.4076</v>
      </c>
      <c r="AQ79" s="10">
        <f t="shared" si="20"/>
        <v>0</v>
      </c>
      <c r="AR79" s="10">
        <f t="shared" si="20"/>
        <v>377.8845</v>
      </c>
      <c r="AS79" s="10">
        <f t="shared" si="20"/>
        <v>0</v>
      </c>
      <c r="AT79" s="10">
        <f t="shared" si="20"/>
        <v>412.95579999999995</v>
      </c>
      <c r="AU79" s="10">
        <f t="shared" si="20"/>
        <v>0</v>
      </c>
      <c r="AV79" s="10">
        <f t="shared" si="20"/>
        <v>223.2099</v>
      </c>
      <c r="AW79" s="10">
        <f t="shared" si="20"/>
        <v>0</v>
      </c>
      <c r="AX79" s="10">
        <f t="shared" si="20"/>
        <v>213.34400000000002</v>
      </c>
      <c r="AY79" s="10">
        <f t="shared" si="20"/>
        <v>0</v>
      </c>
      <c r="AZ79" s="10">
        <f>AZ54+AZ78</f>
        <v>1391.3017999999997</v>
      </c>
      <c r="BA79" s="46"/>
      <c r="BB79" s="45" t="s">
        <v>0</v>
      </c>
      <c r="BC79" s="45" t="s">
        <v>0</v>
      </c>
      <c r="BD79" s="50"/>
    </row>
    <row r="80" spans="1:56">
      <c r="A80" s="8" t="s">
        <v>2</v>
      </c>
      <c r="J80" s="9"/>
      <c r="L80" s="9"/>
      <c r="N80" s="9"/>
      <c r="P80" s="9"/>
      <c r="R80" s="9"/>
      <c r="T80" s="9"/>
      <c r="V80" s="9"/>
      <c r="X80" s="3"/>
      <c r="Z80" s="10"/>
      <c r="AB80" s="10"/>
      <c r="AD80" s="10"/>
      <c r="AF80" s="10"/>
      <c r="AH80" s="10"/>
      <c r="AJ80" s="10"/>
      <c r="AL80" s="10"/>
      <c r="AN80" s="10"/>
      <c r="AP80" s="10"/>
      <c r="AR80" s="10"/>
      <c r="AT80" s="10"/>
      <c r="AV80" s="10">
        <f t="shared" si="18"/>
        <v>0</v>
      </c>
      <c r="AX80" s="10"/>
      <c r="AZ80" s="10"/>
      <c r="BA80" s="10"/>
    </row>
    <row r="84" spans="42:47">
      <c r="AP84" s="4"/>
      <c r="AQ84" s="4">
        <f>SUMIF(BC10:BC77,"GEF ( 100% )",AZ10:AZ77)</f>
        <v>154.60599999999999</v>
      </c>
      <c r="AT84" s="4"/>
      <c r="AU84" s="4"/>
    </row>
    <row r="85" spans="42:47">
      <c r="AP85" s="4"/>
      <c r="AQ85" s="4">
        <f>SUMIF(BC10:BC80,"IDA ( 100% )",AZ10:AZ80)</f>
        <v>1047.6538</v>
      </c>
      <c r="AT85" s="4"/>
      <c r="AU85" s="4"/>
    </row>
    <row r="86" spans="42:47">
      <c r="AP86" s="4"/>
      <c r="AQ86" s="4">
        <f>SUMIF(BC10:BC81,"GOVT",AZ10:BA81)</f>
        <v>189.042</v>
      </c>
      <c r="AT86" s="4"/>
      <c r="AU86" s="4"/>
    </row>
    <row r="87" spans="42:47">
      <c r="AP87" s="4"/>
      <c r="AQ87" s="4">
        <f>SUM(AQ84:AQ86)</f>
        <v>1391.3018</v>
      </c>
      <c r="AT87" s="4"/>
      <c r="AU87" s="4"/>
    </row>
  </sheetData>
  <mergeCells count="1">
    <mergeCell ref="AN4:AX4"/>
  </mergeCells>
  <phoneticPr fontId="1" type="noConversion"/>
  <printOptions gridLines="1"/>
  <pageMargins left="0.11811023622047245" right="0.11811023622047245" top="0.51181102362204722" bottom="0.51181102362204722" header="0.23622047244094491" footer="0.23622047244094491"/>
  <pageSetup scale="95" pageOrder="overThenDown" orientation="landscape" r:id="rId1"/>
  <headerFooter>
    <oddHeader>&amp;A</oddHeader>
    <oddFooter>Page &amp;P of &amp;N</oddFooter>
  </headerFooter>
  <rowBreaks count="1" manualBreakCount="1">
    <brk id="54" max="16383" man="1"/>
  </rowBreaks>
  <colBreaks count="1" manualBreakCount="1">
    <brk id="3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B113"/>
  <sheetViews>
    <sheetView view="pageBreakPreview" zoomScale="120" zoomScaleNormal="100" zoomScaleSheetLayoutView="120" workbookViewId="0">
      <pane xSplit="6" ySplit="6" topLeftCell="AE7" activePane="bottomRight" state="frozenSplit"/>
      <selection activeCell="F40" sqref="F40"/>
      <selection pane="topRight" activeCell="F40" sqref="F40"/>
      <selection pane="bottomLeft" activeCell="F40" sqref="F40"/>
      <selection pane="bottomRight" activeCell="B3" sqref="B3:F3"/>
    </sheetView>
  </sheetViews>
  <sheetFormatPr defaultRowHeight="9"/>
  <cols>
    <col min="1" max="1" width="0.42578125" style="1" customWidth="1"/>
    <col min="2" max="5" width="1.7109375" style="1" customWidth="1"/>
    <col min="6" max="6" width="42.85546875" style="1" customWidth="1"/>
    <col min="7" max="7" width="0.42578125" style="1" customWidth="1"/>
    <col min="8" max="8" width="8.42578125" style="2" customWidth="1"/>
    <col min="9" max="9" width="0.42578125" style="1" customWidth="1"/>
    <col min="10" max="10" width="4.42578125" style="3" customWidth="1"/>
    <col min="11" max="11" width="0.42578125" style="1" customWidth="1"/>
    <col min="12" max="12" width="4.42578125" style="3" customWidth="1"/>
    <col min="13" max="13" width="0.42578125" style="1" customWidth="1"/>
    <col min="14" max="14" width="4.42578125" style="3" customWidth="1"/>
    <col min="15" max="15" width="0.42578125" style="1" customWidth="1"/>
    <col min="16" max="16" width="4.42578125" style="3" customWidth="1"/>
    <col min="17" max="17" width="0.42578125" style="1" customWidth="1"/>
    <col min="18" max="18" width="4.42578125" style="3" customWidth="1"/>
    <col min="19" max="19" width="0.42578125" style="1" customWidth="1"/>
    <col min="20" max="20" width="4.42578125" style="3" customWidth="1"/>
    <col min="21" max="21" width="0.42578125" style="1" customWidth="1"/>
    <col min="22" max="22" width="4.42578125" style="3" customWidth="1"/>
    <col min="23" max="23" width="0.42578125" style="1" customWidth="1"/>
    <col min="24" max="24" width="4.42578125" style="2" customWidth="1"/>
    <col min="25" max="25" width="0.42578125" style="1" customWidth="1"/>
    <col min="26" max="26" width="5.28515625" style="3" customWidth="1"/>
    <col min="27" max="27" width="0.42578125" style="1" customWidth="1"/>
    <col min="28" max="28" width="5.28515625" style="3" customWidth="1"/>
    <col min="29" max="29" width="0.42578125" style="1" customWidth="1"/>
    <col min="30" max="30" width="5.28515625" style="3" customWidth="1"/>
    <col min="31" max="31" width="0.42578125" style="1" customWidth="1"/>
    <col min="32" max="32" width="5.28515625" style="3" customWidth="1"/>
    <col min="33" max="33" width="0.42578125" style="1" customWidth="1"/>
    <col min="34" max="34" width="5.28515625" style="3" customWidth="1"/>
    <col min="35" max="35" width="0.42578125" style="1" customWidth="1"/>
    <col min="36" max="36" width="5.28515625" style="3" customWidth="1"/>
    <col min="37" max="37" width="0.42578125" style="1" customWidth="1"/>
    <col min="38" max="38" width="7.140625" style="3" customWidth="1"/>
    <col min="39" max="39" width="5.85546875" style="3" customWidth="1"/>
    <col min="40" max="40" width="0.5703125" style="1" customWidth="1"/>
    <col min="41" max="41" width="5.85546875" style="3" customWidth="1"/>
    <col min="42" max="42" width="0.42578125" style="1" customWidth="1"/>
    <col min="43" max="43" width="5.85546875" style="3" customWidth="1"/>
    <col min="44" max="44" width="0.42578125" style="1" customWidth="1"/>
    <col min="45" max="45" width="5.85546875" style="3" customWidth="1"/>
    <col min="46" max="46" width="0.42578125" style="1" customWidth="1"/>
    <col min="47" max="47" width="5.85546875" style="3" customWidth="1"/>
    <col min="48" max="48" width="0.5703125" style="1" customWidth="1"/>
    <col min="49" max="49" width="5.85546875" style="3" customWidth="1"/>
    <col min="50" max="50" width="0.42578125" style="1" customWidth="1"/>
    <col min="51" max="51" width="5.85546875" style="3" customWidth="1"/>
    <col min="52" max="52" width="0.42578125" style="1" customWidth="1"/>
    <col min="53" max="53" width="9.42578125" style="2" customWidth="1"/>
    <col min="54" max="54" width="11.140625" style="2" customWidth="1"/>
    <col min="55" max="16384" width="9.140625" style="4"/>
  </cols>
  <sheetData>
    <row r="1" spans="1:54">
      <c r="A1" s="1" t="s">
        <v>131</v>
      </c>
      <c r="G1" s="1" t="s">
        <v>1</v>
      </c>
    </row>
    <row r="2" spans="1:54">
      <c r="A2" s="1" t="s">
        <v>130</v>
      </c>
      <c r="G2" s="1" t="s">
        <v>1</v>
      </c>
      <c r="X2" s="5" t="s">
        <v>123</v>
      </c>
    </row>
    <row r="3" spans="1:54" ht="12">
      <c r="A3" s="1" t="s">
        <v>356</v>
      </c>
      <c r="B3" s="145"/>
      <c r="C3" s="145"/>
      <c r="D3" s="145"/>
      <c r="E3" s="145"/>
      <c r="F3" s="145"/>
      <c r="G3" s="1" t="s">
        <v>1</v>
      </c>
      <c r="X3" s="5" t="s">
        <v>128</v>
      </c>
    </row>
    <row r="4" spans="1:54">
      <c r="A4" s="7" t="s">
        <v>127</v>
      </c>
      <c r="G4" s="1" t="s">
        <v>1</v>
      </c>
      <c r="J4" s="6"/>
      <c r="K4" s="6"/>
      <c r="L4" s="6"/>
      <c r="M4" s="6"/>
      <c r="N4" s="6"/>
      <c r="O4" s="6"/>
      <c r="P4" s="6" t="s">
        <v>126</v>
      </c>
      <c r="Q4" s="6"/>
      <c r="R4" s="6"/>
      <c r="S4" s="6"/>
      <c r="T4" s="6"/>
      <c r="U4" s="6"/>
      <c r="V4" s="6"/>
      <c r="X4" s="5" t="s">
        <v>125</v>
      </c>
      <c r="Z4" s="6"/>
      <c r="AA4" s="6"/>
      <c r="AB4" s="6"/>
      <c r="AC4" s="6"/>
      <c r="AD4" s="6"/>
      <c r="AE4" s="6"/>
      <c r="AF4" s="6" t="s">
        <v>124</v>
      </c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 t="s">
        <v>421</v>
      </c>
      <c r="AT4" s="6"/>
      <c r="AU4" s="6"/>
      <c r="AV4" s="6"/>
      <c r="AW4" s="6"/>
      <c r="AX4" s="6"/>
      <c r="AY4" s="6"/>
      <c r="BA4" s="6"/>
      <c r="BB4" s="6"/>
    </row>
    <row r="5" spans="1:54">
      <c r="H5" s="6" t="s">
        <v>123</v>
      </c>
      <c r="J5" s="6" t="s">
        <v>121</v>
      </c>
      <c r="L5" s="6" t="s">
        <v>120</v>
      </c>
      <c r="N5" s="6" t="s">
        <v>119</v>
      </c>
      <c r="P5" s="6" t="s">
        <v>118</v>
      </c>
      <c r="R5" s="6" t="s">
        <v>117</v>
      </c>
      <c r="T5" s="6" t="s">
        <v>422</v>
      </c>
      <c r="V5" s="6" t="s">
        <v>2</v>
      </c>
      <c r="X5" s="6" t="s">
        <v>122</v>
      </c>
      <c r="Z5" s="6" t="s">
        <v>121</v>
      </c>
      <c r="AB5" s="6" t="s">
        <v>120</v>
      </c>
      <c r="AD5" s="6" t="s">
        <v>119</v>
      </c>
      <c r="AF5" s="6" t="s">
        <v>118</v>
      </c>
      <c r="AH5" s="6" t="s">
        <v>117</v>
      </c>
      <c r="AJ5" s="6" t="s">
        <v>422</v>
      </c>
      <c r="AL5" s="6" t="s">
        <v>2</v>
      </c>
      <c r="AM5" s="6" t="s">
        <v>121</v>
      </c>
      <c r="AO5" s="6" t="s">
        <v>120</v>
      </c>
      <c r="AQ5" s="6" t="s">
        <v>119</v>
      </c>
      <c r="AS5" s="6" t="s">
        <v>118</v>
      </c>
      <c r="AU5" s="6" t="s">
        <v>117</v>
      </c>
      <c r="AW5" s="6" t="s">
        <v>422</v>
      </c>
      <c r="AY5" s="6" t="s">
        <v>2</v>
      </c>
      <c r="BA5" s="6" t="s">
        <v>116</v>
      </c>
      <c r="BB5" s="6" t="s">
        <v>115</v>
      </c>
    </row>
    <row r="6" spans="1:54" ht="5.0999999999999996" customHeight="1"/>
    <row r="7" spans="1:54">
      <c r="B7" s="8" t="s">
        <v>114</v>
      </c>
      <c r="G7" s="1" t="s">
        <v>1</v>
      </c>
    </row>
    <row r="8" spans="1:54">
      <c r="C8" s="8" t="s">
        <v>113</v>
      </c>
      <c r="G8" s="1" t="s">
        <v>1</v>
      </c>
    </row>
    <row r="9" spans="1:54">
      <c r="D9" s="8" t="s">
        <v>112</v>
      </c>
      <c r="G9" s="1" t="s">
        <v>1</v>
      </c>
    </row>
    <row r="10" spans="1:54">
      <c r="E10" s="8" t="s">
        <v>111</v>
      </c>
      <c r="G10" s="1" t="s">
        <v>1</v>
      </c>
    </row>
    <row r="11" spans="1:54">
      <c r="F11" s="4" t="s">
        <v>110</v>
      </c>
      <c r="G11" s="1" t="s">
        <v>1</v>
      </c>
      <c r="H11" s="2" t="s">
        <v>5</v>
      </c>
      <c r="J11" s="9"/>
      <c r="L11" s="9"/>
      <c r="N11" s="9"/>
      <c r="P11" s="9"/>
      <c r="R11" s="9"/>
      <c r="T11" s="9"/>
      <c r="V11" s="9"/>
      <c r="X11" s="3" t="s">
        <v>0</v>
      </c>
      <c r="Z11" s="10">
        <v>9.5</v>
      </c>
      <c r="AB11" s="10">
        <v>0</v>
      </c>
      <c r="AD11" s="10">
        <v>10.5</v>
      </c>
      <c r="AF11" s="10">
        <v>25.5</v>
      </c>
      <c r="AH11" s="10">
        <v>0</v>
      </c>
      <c r="AJ11" s="10">
        <v>0</v>
      </c>
      <c r="AL11" s="10">
        <v>45.5</v>
      </c>
      <c r="AM11" s="10">
        <f>Z11</f>
        <v>9.5</v>
      </c>
      <c r="AO11" s="10">
        <f>(AB11*2%)+AB11</f>
        <v>0</v>
      </c>
      <c r="AQ11" s="10">
        <f>(AD11*5%)+AD11</f>
        <v>11.025</v>
      </c>
      <c r="AS11" s="10">
        <f>(AF11*7%)+AF11</f>
        <v>27.285</v>
      </c>
      <c r="AU11" s="10">
        <f>(AH11*11%)+AH11</f>
        <v>0</v>
      </c>
      <c r="AW11" s="10">
        <f>(AJ11*18)+AJ11</f>
        <v>0</v>
      </c>
      <c r="AY11" s="10">
        <f>SUM( AM11:AW11)</f>
        <v>47.81</v>
      </c>
      <c r="BA11" s="2" t="s">
        <v>330</v>
      </c>
      <c r="BB11" s="2" t="s">
        <v>14</v>
      </c>
    </row>
    <row r="12" spans="1:54">
      <c r="F12" s="4" t="s">
        <v>109</v>
      </c>
      <c r="G12" s="1" t="s">
        <v>1</v>
      </c>
      <c r="H12" s="2" t="s">
        <v>5</v>
      </c>
      <c r="J12" s="9"/>
      <c r="L12" s="9"/>
      <c r="N12" s="9"/>
      <c r="P12" s="9"/>
      <c r="R12" s="9"/>
      <c r="T12" s="9"/>
      <c r="V12" s="9"/>
      <c r="X12" s="3" t="s">
        <v>0</v>
      </c>
      <c r="Z12" s="11">
        <v>0</v>
      </c>
      <c r="AB12" s="11">
        <v>0</v>
      </c>
      <c r="AD12" s="11">
        <v>9</v>
      </c>
      <c r="AF12" s="11">
        <v>3</v>
      </c>
      <c r="AH12" s="11">
        <v>0</v>
      </c>
      <c r="AJ12" s="11">
        <v>0</v>
      </c>
      <c r="AL12" s="11">
        <v>12</v>
      </c>
      <c r="AM12" s="11">
        <f t="shared" ref="AM12:AM75" si="0">Z12</f>
        <v>0</v>
      </c>
      <c r="AN12" s="32"/>
      <c r="AO12" s="11">
        <f t="shared" ref="AO12:AO75" si="1">(AB12*2%)+AB12</f>
        <v>0</v>
      </c>
      <c r="AP12" s="32"/>
      <c r="AQ12" s="11">
        <f t="shared" ref="AQ12:AQ75" si="2">(AD12*5%)+AD12</f>
        <v>9.4499999999999993</v>
      </c>
      <c r="AR12" s="32"/>
      <c r="AS12" s="11">
        <f t="shared" ref="AS12:AS75" si="3">(AF12*7%)+AF12</f>
        <v>3.21</v>
      </c>
      <c r="AT12" s="32"/>
      <c r="AU12" s="11">
        <f t="shared" ref="AU12:AU75" si="4">(AH12*11%)+AH12</f>
        <v>0</v>
      </c>
      <c r="AV12" s="32"/>
      <c r="AW12" s="11">
        <f>(AJ12*18)+AJ12</f>
        <v>0</v>
      </c>
      <c r="AX12" s="32"/>
      <c r="AY12" s="11">
        <f t="shared" ref="AY12:AY75" si="5">SUM( AM12:AW12)</f>
        <v>12.66</v>
      </c>
      <c r="BA12" s="2" t="s">
        <v>330</v>
      </c>
      <c r="BB12" s="2" t="s">
        <v>14</v>
      </c>
    </row>
    <row r="13" spans="1:54">
      <c r="E13" s="8" t="s">
        <v>108</v>
      </c>
      <c r="G13" s="1" t="s">
        <v>1</v>
      </c>
      <c r="H13" s="2" t="s">
        <v>0</v>
      </c>
      <c r="J13" s="9"/>
      <c r="L13" s="9"/>
      <c r="N13" s="9"/>
      <c r="P13" s="9"/>
      <c r="R13" s="9"/>
      <c r="T13" s="9"/>
      <c r="V13" s="9"/>
      <c r="X13" s="3" t="s">
        <v>0</v>
      </c>
      <c r="Z13" s="10">
        <v>9.5</v>
      </c>
      <c r="AB13" s="10">
        <v>0</v>
      </c>
      <c r="AD13" s="10">
        <v>19.5</v>
      </c>
      <c r="AF13" s="10">
        <v>28.5</v>
      </c>
      <c r="AH13" s="10">
        <v>0</v>
      </c>
      <c r="AJ13" s="10">
        <v>0</v>
      </c>
      <c r="AL13" s="10">
        <v>57.5</v>
      </c>
      <c r="AM13" s="10">
        <f t="shared" si="0"/>
        <v>9.5</v>
      </c>
      <c r="AO13" s="10">
        <f t="shared" si="1"/>
        <v>0</v>
      </c>
      <c r="AQ13" s="10">
        <f t="shared" si="2"/>
        <v>20.475000000000001</v>
      </c>
      <c r="AS13" s="10">
        <f t="shared" si="3"/>
        <v>30.495000000000001</v>
      </c>
      <c r="AU13" s="10">
        <f t="shared" si="4"/>
        <v>0</v>
      </c>
      <c r="AW13" s="10">
        <f>(AJ13*18)+AJ13</f>
        <v>0</v>
      </c>
      <c r="AY13" s="10">
        <f t="shared" si="5"/>
        <v>60.47</v>
      </c>
      <c r="BA13" s="2" t="s">
        <v>0</v>
      </c>
      <c r="BB13" s="2" t="s">
        <v>0</v>
      </c>
    </row>
    <row r="14" spans="1:54">
      <c r="E14" s="8" t="s">
        <v>107</v>
      </c>
      <c r="G14" s="1" t="s">
        <v>1</v>
      </c>
      <c r="AM14" s="10">
        <f t="shared" si="0"/>
        <v>0</v>
      </c>
      <c r="AO14" s="10">
        <f t="shared" si="1"/>
        <v>0</v>
      </c>
      <c r="AQ14" s="10">
        <f t="shared" si="2"/>
        <v>0</v>
      </c>
      <c r="AS14" s="10">
        <f t="shared" si="3"/>
        <v>0</v>
      </c>
      <c r="AU14" s="10">
        <f t="shared" si="4"/>
        <v>0</v>
      </c>
      <c r="AW14" s="10">
        <f>(AJ14*18)+AJ14</f>
        <v>0</v>
      </c>
      <c r="AY14" s="10">
        <f t="shared" si="5"/>
        <v>0</v>
      </c>
    </row>
    <row r="15" spans="1:54">
      <c r="F15" s="4" t="s">
        <v>106</v>
      </c>
      <c r="G15" s="1" t="s">
        <v>1</v>
      </c>
      <c r="H15" s="2" t="s">
        <v>5</v>
      </c>
      <c r="J15" s="9"/>
      <c r="L15" s="9"/>
      <c r="N15" s="9"/>
      <c r="P15" s="9"/>
      <c r="R15" s="9"/>
      <c r="T15" s="9"/>
      <c r="V15" s="9"/>
      <c r="X15" s="3" t="s">
        <v>0</v>
      </c>
      <c r="Z15" s="11">
        <v>2.5</v>
      </c>
      <c r="AB15" s="11">
        <v>0</v>
      </c>
      <c r="AD15" s="11">
        <v>12.5</v>
      </c>
      <c r="AF15" s="11">
        <v>0</v>
      </c>
      <c r="AH15" s="11">
        <v>0</v>
      </c>
      <c r="AJ15" s="11">
        <v>12.5</v>
      </c>
      <c r="AL15" s="11">
        <v>27.5</v>
      </c>
      <c r="AM15" s="11">
        <f t="shared" si="0"/>
        <v>2.5</v>
      </c>
      <c r="AN15" s="32"/>
      <c r="AO15" s="36">
        <f t="shared" si="1"/>
        <v>0</v>
      </c>
      <c r="AP15" s="32"/>
      <c r="AQ15" s="11">
        <f t="shared" si="2"/>
        <v>13.125</v>
      </c>
      <c r="AR15" s="32"/>
      <c r="AS15" s="11">
        <f t="shared" si="3"/>
        <v>0</v>
      </c>
      <c r="AT15" s="32"/>
      <c r="AU15" s="11">
        <f t="shared" si="4"/>
        <v>0</v>
      </c>
      <c r="AV15" s="32"/>
      <c r="AW15" s="11">
        <f>(AJ15*18%)+AJ15</f>
        <v>14.75</v>
      </c>
      <c r="AX15" s="32"/>
      <c r="AY15" s="11">
        <f t="shared" si="5"/>
        <v>30.375</v>
      </c>
      <c r="BA15" s="2" t="s">
        <v>330</v>
      </c>
      <c r="BB15" s="2" t="s">
        <v>14</v>
      </c>
    </row>
    <row r="16" spans="1:54">
      <c r="D16" s="8" t="s">
        <v>105</v>
      </c>
      <c r="G16" s="1" t="s">
        <v>1</v>
      </c>
      <c r="H16" s="2" t="s">
        <v>0</v>
      </c>
      <c r="J16" s="9"/>
      <c r="L16" s="9"/>
      <c r="N16" s="9"/>
      <c r="P16" s="9"/>
      <c r="R16" s="9"/>
      <c r="T16" s="9"/>
      <c r="V16" s="9"/>
      <c r="X16" s="3" t="s">
        <v>0</v>
      </c>
      <c r="Z16" s="10">
        <v>12</v>
      </c>
      <c r="AB16" s="10">
        <v>0</v>
      </c>
      <c r="AD16" s="10">
        <v>32</v>
      </c>
      <c r="AF16" s="10">
        <v>28.5</v>
      </c>
      <c r="AH16" s="10">
        <v>0</v>
      </c>
      <c r="AJ16" s="10">
        <v>12.5</v>
      </c>
      <c r="AL16" s="10">
        <v>85</v>
      </c>
      <c r="AM16" s="10">
        <f t="shared" si="0"/>
        <v>12</v>
      </c>
      <c r="AO16" s="10">
        <f t="shared" si="1"/>
        <v>0</v>
      </c>
      <c r="AQ16" s="10">
        <f t="shared" si="2"/>
        <v>33.6</v>
      </c>
      <c r="AS16" s="10">
        <f t="shared" si="3"/>
        <v>30.495000000000001</v>
      </c>
      <c r="AU16" s="10">
        <f t="shared" si="4"/>
        <v>0</v>
      </c>
      <c r="AW16" s="10">
        <f t="shared" ref="AW16:AW79" si="6">(AJ16*18%)+AJ16</f>
        <v>14.75</v>
      </c>
      <c r="AY16" s="10">
        <f t="shared" si="5"/>
        <v>90.844999999999999</v>
      </c>
      <c r="BA16" s="2" t="s">
        <v>0</v>
      </c>
      <c r="BB16" s="2" t="s">
        <v>0</v>
      </c>
    </row>
    <row r="17" spans="4:54" s="4" customFormat="1">
      <c r="D17" s="8" t="s">
        <v>104</v>
      </c>
      <c r="E17" s="1"/>
      <c r="F17" s="1"/>
      <c r="G17" s="1" t="s">
        <v>1</v>
      </c>
      <c r="H17" s="2"/>
      <c r="I17" s="1"/>
      <c r="J17" s="3"/>
      <c r="K17" s="1"/>
      <c r="L17" s="3"/>
      <c r="M17" s="1"/>
      <c r="N17" s="3"/>
      <c r="O17" s="1"/>
      <c r="P17" s="3"/>
      <c r="Q17" s="1"/>
      <c r="R17" s="3"/>
      <c r="S17" s="1"/>
      <c r="T17" s="3"/>
      <c r="U17" s="1"/>
      <c r="V17" s="3"/>
      <c r="W17" s="1"/>
      <c r="X17" s="2"/>
      <c r="Y17" s="1"/>
      <c r="Z17" s="3"/>
      <c r="AA17" s="1"/>
      <c r="AB17" s="3"/>
      <c r="AC17" s="1"/>
      <c r="AD17" s="3"/>
      <c r="AE17" s="1"/>
      <c r="AF17" s="3"/>
      <c r="AG17" s="1"/>
      <c r="AH17" s="3"/>
      <c r="AI17" s="1"/>
      <c r="AJ17" s="3"/>
      <c r="AK17" s="1"/>
      <c r="AL17" s="3"/>
      <c r="AM17" s="10"/>
      <c r="AN17" s="1"/>
      <c r="AO17" s="10"/>
      <c r="AP17" s="1"/>
      <c r="AQ17" s="10"/>
      <c r="AR17" s="1"/>
      <c r="AS17" s="10"/>
      <c r="AT17" s="1"/>
      <c r="AU17" s="10"/>
      <c r="AV17" s="1"/>
      <c r="AW17" s="10">
        <f t="shared" si="6"/>
        <v>0</v>
      </c>
      <c r="AX17" s="1"/>
      <c r="AY17" s="10">
        <f t="shared" si="5"/>
        <v>0</v>
      </c>
      <c r="AZ17" s="1"/>
      <c r="BA17" s="2"/>
      <c r="BB17" s="2"/>
    </row>
    <row r="18" spans="4:54" s="4" customFormat="1">
      <c r="D18" s="1"/>
      <c r="E18" s="8" t="s">
        <v>103</v>
      </c>
      <c r="F18" s="1"/>
      <c r="G18" s="1" t="s">
        <v>1</v>
      </c>
      <c r="H18" s="2"/>
      <c r="I18" s="1"/>
      <c r="J18" s="3"/>
      <c r="K18" s="1"/>
      <c r="L18" s="3"/>
      <c r="M18" s="1"/>
      <c r="N18" s="3"/>
      <c r="O18" s="1"/>
      <c r="P18" s="3"/>
      <c r="Q18" s="1"/>
      <c r="R18" s="3"/>
      <c r="S18" s="1"/>
      <c r="T18" s="3"/>
      <c r="U18" s="1"/>
      <c r="V18" s="3"/>
      <c r="W18" s="1"/>
      <c r="X18" s="2"/>
      <c r="Y18" s="1"/>
      <c r="Z18" s="3"/>
      <c r="AA18" s="1"/>
      <c r="AB18" s="3"/>
      <c r="AC18" s="1"/>
      <c r="AD18" s="3"/>
      <c r="AE18" s="1"/>
      <c r="AF18" s="3"/>
      <c r="AG18" s="1"/>
      <c r="AH18" s="3"/>
      <c r="AI18" s="1"/>
      <c r="AJ18" s="3"/>
      <c r="AK18" s="1"/>
      <c r="AL18" s="3"/>
      <c r="AM18" s="10"/>
      <c r="AN18" s="1"/>
      <c r="AO18" s="10"/>
      <c r="AP18" s="1"/>
      <c r="AQ18" s="10"/>
      <c r="AR18" s="1"/>
      <c r="AS18" s="10"/>
      <c r="AT18" s="1"/>
      <c r="AU18" s="10"/>
      <c r="AV18" s="1"/>
      <c r="AW18" s="10">
        <f t="shared" si="6"/>
        <v>0</v>
      </c>
      <c r="AX18" s="1"/>
      <c r="AY18" s="10">
        <f t="shared" si="5"/>
        <v>0</v>
      </c>
      <c r="AZ18" s="1"/>
      <c r="BA18" s="2"/>
      <c r="BB18" s="2"/>
    </row>
    <row r="19" spans="4:54" s="4" customFormat="1">
      <c r="D19" s="1"/>
      <c r="E19" s="1"/>
      <c r="F19" s="4" t="s">
        <v>316</v>
      </c>
      <c r="G19" s="1" t="s">
        <v>1</v>
      </c>
      <c r="H19" s="2" t="s">
        <v>5</v>
      </c>
      <c r="I19" s="1"/>
      <c r="J19" s="9"/>
      <c r="K19" s="1"/>
      <c r="L19" s="9"/>
      <c r="M19" s="1"/>
      <c r="N19" s="9"/>
      <c r="O19" s="1"/>
      <c r="P19" s="9"/>
      <c r="Q19" s="1"/>
      <c r="R19" s="9"/>
      <c r="S19" s="1"/>
      <c r="T19" s="9"/>
      <c r="U19" s="1"/>
      <c r="V19" s="9"/>
      <c r="W19" s="1"/>
      <c r="X19" s="3" t="s">
        <v>0</v>
      </c>
      <c r="Y19" s="1"/>
      <c r="Z19" s="10">
        <v>8</v>
      </c>
      <c r="AA19" s="1"/>
      <c r="AB19" s="30">
        <v>0</v>
      </c>
      <c r="AC19" s="1"/>
      <c r="AD19" s="10">
        <v>20</v>
      </c>
      <c r="AE19" s="1"/>
      <c r="AF19" s="10">
        <v>8</v>
      </c>
      <c r="AG19" s="1"/>
      <c r="AH19" s="10">
        <v>20</v>
      </c>
      <c r="AI19" s="1"/>
      <c r="AJ19" s="10">
        <v>8</v>
      </c>
      <c r="AK19" s="1"/>
      <c r="AL19" s="10">
        <v>64</v>
      </c>
      <c r="AM19" s="10">
        <f t="shared" si="0"/>
        <v>8</v>
      </c>
      <c r="AN19" s="1"/>
      <c r="AO19" s="10">
        <f t="shared" si="1"/>
        <v>0</v>
      </c>
      <c r="AP19" s="1"/>
      <c r="AQ19" s="10">
        <f t="shared" si="2"/>
        <v>21</v>
      </c>
      <c r="AR19" s="1"/>
      <c r="AS19" s="10">
        <f t="shared" si="3"/>
        <v>8.56</v>
      </c>
      <c r="AT19" s="1"/>
      <c r="AU19" s="10">
        <f t="shared" si="4"/>
        <v>22.2</v>
      </c>
      <c r="AV19" s="1"/>
      <c r="AW19" s="10">
        <f t="shared" si="6"/>
        <v>9.44</v>
      </c>
      <c r="AX19" s="1"/>
      <c r="AY19" s="10">
        <f t="shared" si="5"/>
        <v>69.2</v>
      </c>
      <c r="AZ19" s="1"/>
      <c r="BA19" s="2" t="s">
        <v>330</v>
      </c>
      <c r="BB19" s="2" t="s">
        <v>14</v>
      </c>
    </row>
    <row r="20" spans="4:54" s="4" customFormat="1">
      <c r="D20" s="1"/>
      <c r="E20" s="1"/>
      <c r="F20" s="4" t="s">
        <v>101</v>
      </c>
      <c r="G20" s="1" t="s">
        <v>1</v>
      </c>
      <c r="H20" s="2" t="s">
        <v>37</v>
      </c>
      <c r="I20" s="1"/>
      <c r="J20" s="12">
        <v>1</v>
      </c>
      <c r="K20" s="1"/>
      <c r="L20" s="12" t="s">
        <v>423</v>
      </c>
      <c r="M20" s="1"/>
      <c r="N20" s="12">
        <v>2</v>
      </c>
      <c r="O20" s="1"/>
      <c r="P20" s="12" t="s">
        <v>423</v>
      </c>
      <c r="Q20" s="1"/>
      <c r="R20" s="12">
        <v>1</v>
      </c>
      <c r="S20" s="1"/>
      <c r="T20" s="12">
        <v>0</v>
      </c>
      <c r="U20" s="1"/>
      <c r="V20" s="12">
        <v>4</v>
      </c>
      <c r="W20" s="1"/>
      <c r="X20" s="3" t="s">
        <v>183</v>
      </c>
      <c r="Y20" s="1"/>
      <c r="Z20" s="10">
        <v>2.5</v>
      </c>
      <c r="AA20" s="1"/>
      <c r="AB20" s="30">
        <v>0</v>
      </c>
      <c r="AC20" s="1"/>
      <c r="AD20" s="10">
        <v>5</v>
      </c>
      <c r="AE20" s="1"/>
      <c r="AF20" s="10">
        <v>0</v>
      </c>
      <c r="AG20" s="1"/>
      <c r="AH20" s="10">
        <v>2.5</v>
      </c>
      <c r="AI20" s="1"/>
      <c r="AJ20" s="10">
        <v>0</v>
      </c>
      <c r="AK20" s="1"/>
      <c r="AL20" s="10">
        <v>10</v>
      </c>
      <c r="AM20" s="10">
        <f t="shared" si="0"/>
        <v>2.5</v>
      </c>
      <c r="AN20" s="1"/>
      <c r="AO20" s="10">
        <f t="shared" si="1"/>
        <v>0</v>
      </c>
      <c r="AP20" s="1"/>
      <c r="AQ20" s="10">
        <f t="shared" si="2"/>
        <v>5.25</v>
      </c>
      <c r="AR20" s="1"/>
      <c r="AS20" s="10">
        <f t="shared" si="3"/>
        <v>0</v>
      </c>
      <c r="AT20" s="1"/>
      <c r="AU20" s="10">
        <f t="shared" si="4"/>
        <v>2.7749999999999999</v>
      </c>
      <c r="AV20" s="1"/>
      <c r="AW20" s="10">
        <f t="shared" si="6"/>
        <v>0</v>
      </c>
      <c r="AX20" s="1"/>
      <c r="AY20" s="10">
        <f t="shared" si="5"/>
        <v>10.525</v>
      </c>
      <c r="AZ20" s="1"/>
      <c r="BA20" s="2" t="s">
        <v>330</v>
      </c>
      <c r="BB20" s="2" t="s">
        <v>14</v>
      </c>
    </row>
    <row r="21" spans="4:54" s="4" customFormat="1">
      <c r="D21" s="1"/>
      <c r="E21" s="1"/>
      <c r="F21" s="4" t="s">
        <v>100</v>
      </c>
      <c r="G21" s="1" t="s">
        <v>1</v>
      </c>
      <c r="H21" s="2" t="s">
        <v>5</v>
      </c>
      <c r="I21" s="1"/>
      <c r="J21" s="9"/>
      <c r="K21" s="1"/>
      <c r="L21" s="9"/>
      <c r="M21" s="1"/>
      <c r="N21" s="9"/>
      <c r="O21" s="1"/>
      <c r="P21" s="9"/>
      <c r="Q21" s="1"/>
      <c r="R21" s="9"/>
      <c r="S21" s="1"/>
      <c r="T21" s="9"/>
      <c r="U21" s="1"/>
      <c r="V21" s="9"/>
      <c r="W21" s="1"/>
      <c r="X21" s="3" t="s">
        <v>0</v>
      </c>
      <c r="Y21" s="1"/>
      <c r="Z21" s="11">
        <v>0</v>
      </c>
      <c r="AA21" s="1"/>
      <c r="AB21" s="30">
        <v>0</v>
      </c>
      <c r="AC21" s="1"/>
      <c r="AD21" s="11">
        <v>5</v>
      </c>
      <c r="AE21" s="1"/>
      <c r="AF21" s="11">
        <v>5</v>
      </c>
      <c r="AG21" s="1"/>
      <c r="AH21" s="11">
        <v>0</v>
      </c>
      <c r="AI21" s="1"/>
      <c r="AJ21" s="11">
        <v>0</v>
      </c>
      <c r="AK21" s="1"/>
      <c r="AL21" s="11">
        <v>10</v>
      </c>
      <c r="AM21" s="11">
        <f t="shared" si="0"/>
        <v>0</v>
      </c>
      <c r="AN21" s="32"/>
      <c r="AO21" s="11">
        <f t="shared" si="1"/>
        <v>0</v>
      </c>
      <c r="AP21" s="32"/>
      <c r="AQ21" s="11">
        <f t="shared" si="2"/>
        <v>5.25</v>
      </c>
      <c r="AR21" s="32"/>
      <c r="AS21" s="11">
        <f t="shared" si="3"/>
        <v>5.35</v>
      </c>
      <c r="AT21" s="32"/>
      <c r="AU21" s="11">
        <f t="shared" si="4"/>
        <v>0</v>
      </c>
      <c r="AV21" s="32"/>
      <c r="AW21" s="11">
        <f t="shared" si="6"/>
        <v>0</v>
      </c>
      <c r="AX21" s="32"/>
      <c r="AY21" s="11">
        <f t="shared" si="5"/>
        <v>10.6</v>
      </c>
      <c r="AZ21" s="1"/>
      <c r="BA21" s="2" t="s">
        <v>330</v>
      </c>
      <c r="BB21" s="2" t="s">
        <v>14</v>
      </c>
    </row>
    <row r="22" spans="4:54" s="4" customFormat="1">
      <c r="D22" s="1"/>
      <c r="E22" s="8" t="s">
        <v>99</v>
      </c>
      <c r="F22" s="1"/>
      <c r="G22" s="1" t="s">
        <v>1</v>
      </c>
      <c r="H22" s="2" t="s">
        <v>0</v>
      </c>
      <c r="I22" s="1"/>
      <c r="J22" s="9"/>
      <c r="K22" s="1"/>
      <c r="L22" s="9"/>
      <c r="M22" s="1"/>
      <c r="N22" s="9"/>
      <c r="O22" s="1"/>
      <c r="P22" s="9"/>
      <c r="Q22" s="1"/>
      <c r="R22" s="9"/>
      <c r="S22" s="1"/>
      <c r="T22" s="9"/>
      <c r="U22" s="1"/>
      <c r="V22" s="9"/>
      <c r="W22" s="1"/>
      <c r="X22" s="3" t="s">
        <v>0</v>
      </c>
      <c r="Y22" s="1"/>
      <c r="Z22" s="10">
        <v>10.5</v>
      </c>
      <c r="AA22" s="1"/>
      <c r="AB22" s="30">
        <v>0</v>
      </c>
      <c r="AC22" s="1"/>
      <c r="AD22" s="10">
        <v>30</v>
      </c>
      <c r="AE22" s="1"/>
      <c r="AF22" s="10">
        <v>13</v>
      </c>
      <c r="AG22" s="1"/>
      <c r="AH22" s="10">
        <v>22.5</v>
      </c>
      <c r="AI22" s="1"/>
      <c r="AJ22" s="10">
        <v>8</v>
      </c>
      <c r="AK22" s="1"/>
      <c r="AL22" s="10">
        <v>84</v>
      </c>
      <c r="AM22" s="10">
        <f t="shared" si="0"/>
        <v>10.5</v>
      </c>
      <c r="AN22" s="1"/>
      <c r="AO22" s="10">
        <f t="shared" si="1"/>
        <v>0</v>
      </c>
      <c r="AP22" s="1"/>
      <c r="AQ22" s="10">
        <f t="shared" si="2"/>
        <v>31.5</v>
      </c>
      <c r="AR22" s="1"/>
      <c r="AS22" s="10">
        <f t="shared" si="3"/>
        <v>13.91</v>
      </c>
      <c r="AT22" s="1"/>
      <c r="AU22" s="10">
        <f t="shared" si="4"/>
        <v>24.975000000000001</v>
      </c>
      <c r="AV22" s="1"/>
      <c r="AW22" s="10">
        <f t="shared" si="6"/>
        <v>9.44</v>
      </c>
      <c r="AX22" s="1"/>
      <c r="AY22" s="10">
        <f t="shared" si="5"/>
        <v>90.324999999999989</v>
      </c>
      <c r="AZ22" s="1"/>
      <c r="BA22" s="2" t="s">
        <v>0</v>
      </c>
      <c r="BB22" s="2" t="s">
        <v>0</v>
      </c>
    </row>
    <row r="23" spans="4:54" s="4" customFormat="1">
      <c r="D23" s="1"/>
      <c r="E23" s="8" t="s">
        <v>98</v>
      </c>
      <c r="F23" s="1"/>
      <c r="G23" s="1" t="s">
        <v>1</v>
      </c>
      <c r="H23" s="2"/>
      <c r="I23" s="1"/>
      <c r="J23" s="3"/>
      <c r="K23" s="1"/>
      <c r="L23" s="3"/>
      <c r="M23" s="1"/>
      <c r="N23" s="3"/>
      <c r="O23" s="1"/>
      <c r="P23" s="3"/>
      <c r="Q23" s="1"/>
      <c r="R23" s="3"/>
      <c r="S23" s="1"/>
      <c r="T23" s="3"/>
      <c r="U23" s="1"/>
      <c r="V23" s="3"/>
      <c r="W23" s="1"/>
      <c r="X23" s="2"/>
      <c r="Y23" s="1"/>
      <c r="Z23" s="3"/>
      <c r="AA23" s="1"/>
      <c r="AB23" s="3"/>
      <c r="AC23" s="1"/>
      <c r="AD23" s="3"/>
      <c r="AE23" s="1"/>
      <c r="AF23" s="3"/>
      <c r="AG23" s="1"/>
      <c r="AH23" s="3"/>
      <c r="AI23" s="1"/>
      <c r="AJ23" s="3"/>
      <c r="AK23" s="1"/>
      <c r="AL23" s="3"/>
      <c r="AM23" s="10"/>
      <c r="AN23" s="1"/>
      <c r="AO23" s="10"/>
      <c r="AP23" s="1"/>
      <c r="AQ23" s="10"/>
      <c r="AR23" s="1"/>
      <c r="AS23" s="10"/>
      <c r="AT23" s="1"/>
      <c r="AU23" s="10"/>
      <c r="AV23" s="1"/>
      <c r="AW23" s="10">
        <f t="shared" si="6"/>
        <v>0</v>
      </c>
      <c r="AX23" s="1"/>
      <c r="AY23" s="10">
        <f t="shared" si="5"/>
        <v>0</v>
      </c>
      <c r="AZ23" s="1"/>
      <c r="BA23" s="2"/>
      <c r="BB23" s="2"/>
    </row>
    <row r="24" spans="4:54" s="4" customFormat="1">
      <c r="D24" s="1"/>
      <c r="E24" s="1"/>
      <c r="F24" s="4" t="s">
        <v>355</v>
      </c>
      <c r="G24" s="1" t="s">
        <v>1</v>
      </c>
      <c r="H24" s="2" t="s">
        <v>5</v>
      </c>
      <c r="I24" s="1"/>
      <c r="J24" s="9"/>
      <c r="K24" s="1"/>
      <c r="L24" s="9"/>
      <c r="M24" s="1"/>
      <c r="N24" s="9"/>
      <c r="O24" s="1"/>
      <c r="P24" s="9"/>
      <c r="Q24" s="1"/>
      <c r="R24" s="9"/>
      <c r="S24" s="1"/>
      <c r="T24" s="9"/>
      <c r="U24" s="1"/>
      <c r="V24" s="9"/>
      <c r="W24" s="1"/>
      <c r="X24" s="3" t="s">
        <v>0</v>
      </c>
      <c r="Y24" s="1"/>
      <c r="Z24" s="10" t="s">
        <v>423</v>
      </c>
      <c r="AA24" s="1"/>
      <c r="AB24" s="10">
        <v>0</v>
      </c>
      <c r="AC24" s="1"/>
      <c r="AD24" s="28">
        <v>0</v>
      </c>
      <c r="AE24" s="1"/>
      <c r="AF24" s="10">
        <v>6.6</v>
      </c>
      <c r="AG24" s="1"/>
      <c r="AH24" s="10">
        <v>6.6</v>
      </c>
      <c r="AI24" s="1"/>
      <c r="AJ24" s="10">
        <v>1.2</v>
      </c>
      <c r="AK24" s="1"/>
      <c r="AL24" s="10">
        <v>14.399999999999999</v>
      </c>
      <c r="AM24" s="10" t="str">
        <f t="shared" si="0"/>
        <v>-</v>
      </c>
      <c r="AN24" s="1"/>
      <c r="AO24" s="10">
        <f t="shared" si="1"/>
        <v>0</v>
      </c>
      <c r="AP24" s="1"/>
      <c r="AQ24" s="10">
        <f>(AD24*5%)+AD24</f>
        <v>0</v>
      </c>
      <c r="AR24" s="1"/>
      <c r="AS24" s="10">
        <f t="shared" si="3"/>
        <v>7.0619999999999994</v>
      </c>
      <c r="AT24" s="1"/>
      <c r="AU24" s="10">
        <f t="shared" si="4"/>
        <v>7.3259999999999996</v>
      </c>
      <c r="AV24" s="1"/>
      <c r="AW24" s="10">
        <f t="shared" si="6"/>
        <v>1.4159999999999999</v>
      </c>
      <c r="AX24" s="1"/>
      <c r="AY24" s="10">
        <f t="shared" si="5"/>
        <v>15.803999999999998</v>
      </c>
      <c r="AZ24" s="1"/>
      <c r="BA24" s="2" t="s">
        <v>330</v>
      </c>
      <c r="BB24" s="2" t="s">
        <v>3</v>
      </c>
    </row>
    <row r="25" spans="4:54" s="4" customFormat="1">
      <c r="D25" s="1"/>
      <c r="E25" s="1"/>
      <c r="F25" s="4" t="s">
        <v>354</v>
      </c>
      <c r="G25" s="1" t="s">
        <v>1</v>
      </c>
      <c r="H25" s="2" t="s">
        <v>5</v>
      </c>
      <c r="I25" s="1"/>
      <c r="J25" s="9"/>
      <c r="K25" s="1"/>
      <c r="L25" s="9"/>
      <c r="M25" s="1"/>
      <c r="N25" s="9"/>
      <c r="O25" s="1"/>
      <c r="P25" s="9"/>
      <c r="Q25" s="1"/>
      <c r="R25" s="9"/>
      <c r="S25" s="1"/>
      <c r="T25" s="9"/>
      <c r="U25" s="1"/>
      <c r="V25" s="9"/>
      <c r="W25" s="1"/>
      <c r="X25" s="3" t="s">
        <v>0</v>
      </c>
      <c r="Y25" s="1"/>
      <c r="Z25" s="11">
        <v>0</v>
      </c>
      <c r="AA25" s="1"/>
      <c r="AB25" s="11">
        <v>0</v>
      </c>
      <c r="AC25" s="1"/>
      <c r="AD25" s="29">
        <v>0</v>
      </c>
      <c r="AE25" s="1"/>
      <c r="AF25" s="11">
        <v>37.5</v>
      </c>
      <c r="AG25" s="1"/>
      <c r="AH25" s="11">
        <v>67.5</v>
      </c>
      <c r="AI25" s="1"/>
      <c r="AJ25" s="11">
        <v>25</v>
      </c>
      <c r="AK25" s="1"/>
      <c r="AL25" s="11">
        <v>130</v>
      </c>
      <c r="AM25" s="11">
        <f t="shared" si="0"/>
        <v>0</v>
      </c>
      <c r="AN25" s="32"/>
      <c r="AO25" s="11">
        <f t="shared" si="1"/>
        <v>0</v>
      </c>
      <c r="AP25" s="32"/>
      <c r="AQ25" s="11">
        <v>1.2</v>
      </c>
      <c r="AR25" s="32"/>
      <c r="AS25" s="11">
        <f t="shared" si="3"/>
        <v>40.125</v>
      </c>
      <c r="AT25" s="32"/>
      <c r="AU25" s="11">
        <f t="shared" si="4"/>
        <v>74.924999999999997</v>
      </c>
      <c r="AV25" s="32"/>
      <c r="AW25" s="11">
        <f t="shared" si="6"/>
        <v>29.5</v>
      </c>
      <c r="AX25" s="32"/>
      <c r="AY25" s="11">
        <f t="shared" si="5"/>
        <v>145.75</v>
      </c>
      <c r="AZ25" s="1"/>
      <c r="BA25" s="2" t="s">
        <v>330</v>
      </c>
      <c r="BB25" s="2" t="s">
        <v>3</v>
      </c>
    </row>
    <row r="26" spans="4:54" s="4" customFormat="1">
      <c r="D26" s="1"/>
      <c r="E26" s="8" t="s">
        <v>93</v>
      </c>
      <c r="F26" s="1"/>
      <c r="G26" s="1" t="s">
        <v>1</v>
      </c>
      <c r="H26" s="2" t="s">
        <v>0</v>
      </c>
      <c r="I26" s="1"/>
      <c r="J26" s="9"/>
      <c r="K26" s="1"/>
      <c r="L26" s="9"/>
      <c r="M26" s="1"/>
      <c r="N26" s="9"/>
      <c r="O26" s="1"/>
      <c r="P26" s="9"/>
      <c r="Q26" s="1"/>
      <c r="R26" s="9"/>
      <c r="S26" s="1"/>
      <c r="T26" s="9"/>
      <c r="U26" s="1"/>
      <c r="V26" s="9"/>
      <c r="W26" s="1"/>
      <c r="X26" s="3" t="s">
        <v>0</v>
      </c>
      <c r="Y26" s="1"/>
      <c r="Z26" s="10" t="s">
        <v>423</v>
      </c>
      <c r="AA26" s="1"/>
      <c r="AB26" s="10">
        <v>0</v>
      </c>
      <c r="AC26" s="1"/>
      <c r="AD26" s="28">
        <v>0</v>
      </c>
      <c r="AE26" s="1"/>
      <c r="AF26" s="10">
        <v>44.1</v>
      </c>
      <c r="AG26" s="1"/>
      <c r="AH26" s="10">
        <v>74.099999999999994</v>
      </c>
      <c r="AI26" s="1"/>
      <c r="AJ26" s="10">
        <v>26.2</v>
      </c>
      <c r="AK26" s="1"/>
      <c r="AL26" s="10">
        <v>144.4</v>
      </c>
      <c r="AM26" s="10" t="str">
        <f t="shared" si="0"/>
        <v>-</v>
      </c>
      <c r="AN26" s="1"/>
      <c r="AO26" s="10">
        <f t="shared" si="1"/>
        <v>0</v>
      </c>
      <c r="AP26" s="1"/>
      <c r="AQ26" s="10">
        <v>1.5</v>
      </c>
      <c r="AR26" s="1"/>
      <c r="AS26" s="10">
        <f t="shared" si="3"/>
        <v>47.187000000000005</v>
      </c>
      <c r="AT26" s="1"/>
      <c r="AU26" s="10">
        <f t="shared" si="4"/>
        <v>82.250999999999991</v>
      </c>
      <c r="AV26" s="1"/>
      <c r="AW26" s="10">
        <f t="shared" si="6"/>
        <v>30.915999999999997</v>
      </c>
      <c r="AX26" s="1"/>
      <c r="AY26" s="10">
        <f t="shared" si="5"/>
        <v>161.85399999999998</v>
      </c>
      <c r="AZ26" s="1"/>
      <c r="BA26" s="2" t="s">
        <v>0</v>
      </c>
      <c r="BB26" s="2" t="s">
        <v>0</v>
      </c>
    </row>
    <row r="27" spans="4:54" s="4" customFormat="1">
      <c r="D27" s="1"/>
      <c r="E27" s="4" t="s">
        <v>353</v>
      </c>
      <c r="F27" s="1"/>
      <c r="G27" s="1" t="s">
        <v>1</v>
      </c>
      <c r="H27" s="2" t="s">
        <v>5</v>
      </c>
      <c r="I27" s="1"/>
      <c r="J27" s="9"/>
      <c r="K27" s="1"/>
      <c r="L27" s="9"/>
      <c r="M27" s="1"/>
      <c r="N27" s="9"/>
      <c r="O27" s="1"/>
      <c r="P27" s="9"/>
      <c r="Q27" s="1"/>
      <c r="R27" s="9"/>
      <c r="S27" s="1"/>
      <c r="T27" s="9"/>
      <c r="U27" s="1"/>
      <c r="V27" s="9"/>
      <c r="W27" s="1"/>
      <c r="X27" s="3" t="s">
        <v>0</v>
      </c>
      <c r="Y27" s="1"/>
      <c r="Z27" s="10" t="s">
        <v>423</v>
      </c>
      <c r="AA27" s="1"/>
      <c r="AB27" s="10">
        <v>0</v>
      </c>
      <c r="AC27" s="1"/>
      <c r="AD27" s="10">
        <v>9</v>
      </c>
      <c r="AE27" s="1"/>
      <c r="AF27" s="10">
        <v>40</v>
      </c>
      <c r="AG27" s="1"/>
      <c r="AH27" s="10">
        <v>40</v>
      </c>
      <c r="AI27" s="1"/>
      <c r="AJ27" s="10">
        <v>0</v>
      </c>
      <c r="AK27" s="1"/>
      <c r="AL27" s="10">
        <v>89</v>
      </c>
      <c r="AM27" s="10" t="str">
        <f t="shared" si="0"/>
        <v>-</v>
      </c>
      <c r="AN27" s="1"/>
      <c r="AO27" s="10">
        <f t="shared" si="1"/>
        <v>0</v>
      </c>
      <c r="AP27" s="1"/>
      <c r="AQ27" s="10">
        <f t="shared" si="2"/>
        <v>9.4499999999999993</v>
      </c>
      <c r="AR27" s="1"/>
      <c r="AS27" s="10">
        <f t="shared" si="3"/>
        <v>42.8</v>
      </c>
      <c r="AT27" s="1"/>
      <c r="AU27" s="10">
        <f t="shared" si="4"/>
        <v>44.4</v>
      </c>
      <c r="AV27" s="1"/>
      <c r="AW27" s="10">
        <f t="shared" si="6"/>
        <v>0</v>
      </c>
      <c r="AX27" s="1"/>
      <c r="AY27" s="10">
        <f t="shared" si="5"/>
        <v>96.65</v>
      </c>
      <c r="AZ27" s="1"/>
      <c r="BA27" s="2" t="s">
        <v>330</v>
      </c>
      <c r="BB27" s="2" t="s">
        <v>14</v>
      </c>
    </row>
    <row r="28" spans="4:54" s="4" customFormat="1">
      <c r="D28" s="1"/>
      <c r="E28" s="4" t="s">
        <v>91</v>
      </c>
      <c r="F28" s="1"/>
      <c r="G28" s="1" t="s">
        <v>1</v>
      </c>
      <c r="H28" s="2" t="s">
        <v>37</v>
      </c>
      <c r="I28" s="1"/>
      <c r="J28" s="12">
        <v>0</v>
      </c>
      <c r="K28" s="1"/>
      <c r="L28" s="12" t="s">
        <v>423</v>
      </c>
      <c r="M28" s="1"/>
      <c r="N28" s="12">
        <v>1</v>
      </c>
      <c r="O28" s="1"/>
      <c r="P28" s="12">
        <v>1</v>
      </c>
      <c r="Q28" s="1"/>
      <c r="R28" s="12">
        <v>1</v>
      </c>
      <c r="S28" s="1"/>
      <c r="T28" s="12">
        <v>1</v>
      </c>
      <c r="U28" s="1"/>
      <c r="V28" s="12">
        <v>4</v>
      </c>
      <c r="W28" s="1"/>
      <c r="X28" s="10">
        <v>5</v>
      </c>
      <c r="Y28" s="1"/>
      <c r="Z28" s="10">
        <v>0</v>
      </c>
      <c r="AA28" s="1"/>
      <c r="AB28" s="10">
        <v>0</v>
      </c>
      <c r="AC28" s="1"/>
      <c r="AD28" s="10">
        <v>5</v>
      </c>
      <c r="AE28" s="1"/>
      <c r="AF28" s="10">
        <v>5</v>
      </c>
      <c r="AG28" s="1"/>
      <c r="AH28" s="10">
        <v>5</v>
      </c>
      <c r="AI28" s="1"/>
      <c r="AJ28" s="10">
        <v>5</v>
      </c>
      <c r="AK28" s="1"/>
      <c r="AL28" s="10">
        <v>20</v>
      </c>
      <c r="AM28" s="10">
        <f t="shared" si="0"/>
        <v>0</v>
      </c>
      <c r="AN28" s="1"/>
      <c r="AO28" s="10">
        <f t="shared" si="1"/>
        <v>0</v>
      </c>
      <c r="AP28" s="1"/>
      <c r="AQ28" s="10">
        <f t="shared" si="2"/>
        <v>5.25</v>
      </c>
      <c r="AR28" s="1"/>
      <c r="AS28" s="10">
        <f t="shared" si="3"/>
        <v>5.35</v>
      </c>
      <c r="AT28" s="1"/>
      <c r="AU28" s="10">
        <f t="shared" si="4"/>
        <v>5.55</v>
      </c>
      <c r="AV28" s="1"/>
      <c r="AW28" s="10">
        <f t="shared" si="6"/>
        <v>5.9</v>
      </c>
      <c r="AX28" s="1"/>
      <c r="AY28" s="10">
        <f t="shared" si="5"/>
        <v>22.049999999999997</v>
      </c>
      <c r="AZ28" s="1"/>
      <c r="BA28" s="2" t="s">
        <v>330</v>
      </c>
      <c r="BB28" s="2" t="s">
        <v>14</v>
      </c>
    </row>
    <row r="29" spans="4:54" s="4" customFormat="1">
      <c r="D29" s="1"/>
      <c r="E29" s="4" t="s">
        <v>90</v>
      </c>
      <c r="F29" s="1"/>
      <c r="G29" s="1" t="s">
        <v>1</v>
      </c>
      <c r="H29" s="2" t="s">
        <v>5</v>
      </c>
      <c r="I29" s="1"/>
      <c r="J29" s="9"/>
      <c r="K29" s="1"/>
      <c r="L29" s="9"/>
      <c r="M29" s="1"/>
      <c r="N29" s="9"/>
      <c r="O29" s="1"/>
      <c r="P29" s="9"/>
      <c r="Q29" s="1"/>
      <c r="R29" s="9"/>
      <c r="S29" s="1"/>
      <c r="T29" s="9"/>
      <c r="U29" s="1"/>
      <c r="V29" s="9"/>
      <c r="W29" s="1"/>
      <c r="X29" s="3" t="s">
        <v>0</v>
      </c>
      <c r="Y29" s="1"/>
      <c r="Z29" s="10">
        <v>0</v>
      </c>
      <c r="AA29" s="1"/>
      <c r="AB29" s="10">
        <v>0</v>
      </c>
      <c r="AC29" s="1"/>
      <c r="AD29" s="10">
        <v>70.5</v>
      </c>
      <c r="AE29" s="1"/>
      <c r="AF29" s="10">
        <v>50</v>
      </c>
      <c r="AG29" s="1"/>
      <c r="AH29" s="10">
        <v>47</v>
      </c>
      <c r="AI29" s="1"/>
      <c r="AJ29" s="10">
        <v>25</v>
      </c>
      <c r="AK29" s="1"/>
      <c r="AL29" s="10">
        <v>192.5</v>
      </c>
      <c r="AM29" s="10">
        <f t="shared" si="0"/>
        <v>0</v>
      </c>
      <c r="AN29" s="1"/>
      <c r="AO29" s="10">
        <f t="shared" si="1"/>
        <v>0</v>
      </c>
      <c r="AP29" s="1"/>
      <c r="AQ29" s="10">
        <f t="shared" si="2"/>
        <v>74.025000000000006</v>
      </c>
      <c r="AR29" s="1"/>
      <c r="AS29" s="10">
        <f t="shared" si="3"/>
        <v>53.5</v>
      </c>
      <c r="AT29" s="1"/>
      <c r="AU29" s="10">
        <f t="shared" si="4"/>
        <v>52.17</v>
      </c>
      <c r="AV29" s="1"/>
      <c r="AW29" s="10">
        <f t="shared" si="6"/>
        <v>29.5</v>
      </c>
      <c r="AX29" s="1"/>
      <c r="AY29" s="10">
        <f t="shared" si="5"/>
        <v>209.19499999999999</v>
      </c>
      <c r="AZ29" s="1"/>
      <c r="BA29" s="2" t="s">
        <v>330</v>
      </c>
      <c r="BB29" s="2" t="s">
        <v>14</v>
      </c>
    </row>
    <row r="30" spans="4:54" s="4" customFormat="1">
      <c r="D30" s="1"/>
      <c r="E30" s="8" t="s">
        <v>89</v>
      </c>
      <c r="F30" s="1"/>
      <c r="G30" s="1" t="s">
        <v>1</v>
      </c>
      <c r="H30" s="2"/>
      <c r="I30" s="1"/>
      <c r="J30" s="3"/>
      <c r="K30" s="1"/>
      <c r="L30" s="3"/>
      <c r="M30" s="1"/>
      <c r="N30" s="3"/>
      <c r="O30" s="1"/>
      <c r="P30" s="3"/>
      <c r="Q30" s="1"/>
      <c r="R30" s="3"/>
      <c r="S30" s="1"/>
      <c r="T30" s="3"/>
      <c r="U30" s="1"/>
      <c r="V30" s="3"/>
      <c r="W30" s="1"/>
      <c r="X30" s="2"/>
      <c r="Y30" s="1"/>
      <c r="Z30" s="3"/>
      <c r="AA30" s="1"/>
      <c r="AB30" s="3"/>
      <c r="AC30" s="1"/>
      <c r="AD30" s="3"/>
      <c r="AE30" s="1"/>
      <c r="AF30" s="3"/>
      <c r="AG30" s="1"/>
      <c r="AH30" s="3"/>
      <c r="AI30" s="1"/>
      <c r="AJ30" s="3"/>
      <c r="AK30" s="1"/>
      <c r="AL30" s="3"/>
      <c r="AM30" s="10">
        <f t="shared" si="0"/>
        <v>0</v>
      </c>
      <c r="AN30" s="1"/>
      <c r="AO30" s="10">
        <f t="shared" si="1"/>
        <v>0</v>
      </c>
      <c r="AP30" s="1"/>
      <c r="AQ30" s="10">
        <f t="shared" si="2"/>
        <v>0</v>
      </c>
      <c r="AR30" s="1"/>
      <c r="AS30" s="10">
        <f t="shared" si="3"/>
        <v>0</v>
      </c>
      <c r="AT30" s="1"/>
      <c r="AU30" s="10">
        <f t="shared" si="4"/>
        <v>0</v>
      </c>
      <c r="AV30" s="1"/>
      <c r="AW30" s="10">
        <f t="shared" si="6"/>
        <v>0</v>
      </c>
      <c r="AX30" s="1"/>
      <c r="AY30" s="10">
        <f t="shared" si="5"/>
        <v>0</v>
      </c>
      <c r="AZ30" s="1"/>
      <c r="BA30" s="2"/>
      <c r="BB30" s="2"/>
    </row>
    <row r="31" spans="4:54" s="4" customFormat="1">
      <c r="D31" s="1"/>
      <c r="E31" s="1"/>
      <c r="F31" s="4" t="s">
        <v>88</v>
      </c>
      <c r="G31" s="1" t="s">
        <v>1</v>
      </c>
      <c r="H31" s="2" t="s">
        <v>5</v>
      </c>
      <c r="I31" s="1"/>
      <c r="J31" s="9"/>
      <c r="K31" s="1"/>
      <c r="L31" s="9"/>
      <c r="M31" s="1"/>
      <c r="N31" s="9"/>
      <c r="O31" s="1"/>
      <c r="P31" s="9"/>
      <c r="Q31" s="1"/>
      <c r="R31" s="9"/>
      <c r="S31" s="1"/>
      <c r="T31" s="9"/>
      <c r="U31" s="1"/>
      <c r="V31" s="9"/>
      <c r="W31" s="1"/>
      <c r="X31" s="3" t="s">
        <v>0</v>
      </c>
      <c r="Y31" s="1"/>
      <c r="Z31" s="10" t="s">
        <v>423</v>
      </c>
      <c r="AA31" s="1"/>
      <c r="AB31" s="10">
        <v>0</v>
      </c>
      <c r="AC31" s="1"/>
      <c r="AD31" s="10">
        <v>16</v>
      </c>
      <c r="AE31" s="1"/>
      <c r="AF31" s="10">
        <v>16</v>
      </c>
      <c r="AG31" s="1"/>
      <c r="AH31" s="10">
        <v>16</v>
      </c>
      <c r="AI31" s="1"/>
      <c r="AJ31" s="10">
        <v>0</v>
      </c>
      <c r="AK31" s="1"/>
      <c r="AL31" s="10">
        <v>48</v>
      </c>
      <c r="AM31" s="10" t="str">
        <f t="shared" si="0"/>
        <v>-</v>
      </c>
      <c r="AN31" s="1"/>
      <c r="AO31" s="10">
        <f t="shared" si="1"/>
        <v>0</v>
      </c>
      <c r="AP31" s="1"/>
      <c r="AQ31" s="10">
        <f t="shared" si="2"/>
        <v>16.8</v>
      </c>
      <c r="AR31" s="1"/>
      <c r="AS31" s="10">
        <f t="shared" si="3"/>
        <v>17.12</v>
      </c>
      <c r="AT31" s="1"/>
      <c r="AU31" s="10">
        <f t="shared" si="4"/>
        <v>17.760000000000002</v>
      </c>
      <c r="AV31" s="1"/>
      <c r="AW31" s="10">
        <f t="shared" si="6"/>
        <v>0</v>
      </c>
      <c r="AX31" s="1"/>
      <c r="AY31" s="10">
        <f t="shared" si="5"/>
        <v>51.680000000000007</v>
      </c>
      <c r="AZ31" s="1"/>
      <c r="BA31" s="2" t="s">
        <v>330</v>
      </c>
      <c r="BB31" s="2" t="s">
        <v>14</v>
      </c>
    </row>
    <row r="32" spans="4:54" s="4" customFormat="1">
      <c r="D32" s="1"/>
      <c r="E32" s="1"/>
      <c r="F32" s="4" t="s">
        <v>87</v>
      </c>
      <c r="G32" s="1" t="s">
        <v>1</v>
      </c>
      <c r="H32" s="2" t="s">
        <v>37</v>
      </c>
      <c r="I32" s="1"/>
      <c r="J32" s="12">
        <v>0</v>
      </c>
      <c r="K32" s="1"/>
      <c r="L32" s="12" t="s">
        <v>423</v>
      </c>
      <c r="M32" s="1"/>
      <c r="N32" s="12">
        <v>4</v>
      </c>
      <c r="O32" s="1"/>
      <c r="P32" s="12">
        <v>0</v>
      </c>
      <c r="Q32" s="1"/>
      <c r="R32" s="12">
        <v>0</v>
      </c>
      <c r="S32" s="1"/>
      <c r="T32" s="12">
        <v>0</v>
      </c>
      <c r="U32" s="1"/>
      <c r="V32" s="12">
        <v>4</v>
      </c>
      <c r="W32" s="1"/>
      <c r="X32" s="3" t="s">
        <v>86</v>
      </c>
      <c r="Y32" s="1"/>
      <c r="Z32" s="10">
        <v>0</v>
      </c>
      <c r="AA32" s="1"/>
      <c r="AB32" s="10">
        <v>0</v>
      </c>
      <c r="AC32" s="1"/>
      <c r="AD32" s="10">
        <v>24</v>
      </c>
      <c r="AE32" s="1"/>
      <c r="AF32" s="10">
        <v>0</v>
      </c>
      <c r="AG32" s="1"/>
      <c r="AH32" s="10">
        <v>0</v>
      </c>
      <c r="AI32" s="1"/>
      <c r="AJ32" s="10">
        <v>0</v>
      </c>
      <c r="AK32" s="1"/>
      <c r="AL32" s="10">
        <v>24</v>
      </c>
      <c r="AM32" s="10">
        <f t="shared" si="0"/>
        <v>0</v>
      </c>
      <c r="AN32" s="1"/>
      <c r="AO32" s="10">
        <f t="shared" si="1"/>
        <v>0</v>
      </c>
      <c r="AP32" s="1"/>
      <c r="AQ32" s="10">
        <f t="shared" si="2"/>
        <v>25.2</v>
      </c>
      <c r="AR32" s="1"/>
      <c r="AS32" s="10">
        <f t="shared" si="3"/>
        <v>0</v>
      </c>
      <c r="AT32" s="1"/>
      <c r="AU32" s="10">
        <f t="shared" si="4"/>
        <v>0</v>
      </c>
      <c r="AV32" s="1"/>
      <c r="AW32" s="10">
        <f t="shared" si="6"/>
        <v>0</v>
      </c>
      <c r="AX32" s="1"/>
      <c r="AY32" s="10">
        <f t="shared" si="5"/>
        <v>25.2</v>
      </c>
      <c r="AZ32" s="1"/>
      <c r="BA32" s="2" t="s">
        <v>330</v>
      </c>
      <c r="BB32" s="2" t="s">
        <v>3</v>
      </c>
    </row>
    <row r="33" spans="3:54" s="4" customFormat="1">
      <c r="C33" s="1"/>
      <c r="D33" s="1"/>
      <c r="E33" s="1"/>
      <c r="F33" s="4" t="s">
        <v>351</v>
      </c>
      <c r="G33" s="1" t="s">
        <v>1</v>
      </c>
      <c r="H33" s="2" t="s">
        <v>37</v>
      </c>
      <c r="I33" s="1"/>
      <c r="J33" s="12">
        <v>0</v>
      </c>
      <c r="K33" s="1"/>
      <c r="L33" s="12" t="s">
        <v>423</v>
      </c>
      <c r="M33" s="1"/>
      <c r="N33" s="12">
        <v>1</v>
      </c>
      <c r="O33" s="1"/>
      <c r="P33" s="12">
        <v>0</v>
      </c>
      <c r="Q33" s="1"/>
      <c r="R33" s="12">
        <v>0</v>
      </c>
      <c r="S33" s="1"/>
      <c r="T33" s="12">
        <v>0</v>
      </c>
      <c r="U33" s="1"/>
      <c r="V33" s="12">
        <v>1</v>
      </c>
      <c r="W33" s="1"/>
      <c r="X33" s="3" t="s">
        <v>193</v>
      </c>
      <c r="Y33" s="1"/>
      <c r="Z33" s="10">
        <v>0</v>
      </c>
      <c r="AA33" s="1"/>
      <c r="AB33" s="10">
        <v>0</v>
      </c>
      <c r="AC33" s="1"/>
      <c r="AD33" s="10">
        <v>10</v>
      </c>
      <c r="AE33" s="1"/>
      <c r="AF33" s="10">
        <v>0</v>
      </c>
      <c r="AG33" s="1"/>
      <c r="AH33" s="10">
        <v>0</v>
      </c>
      <c r="AI33" s="1"/>
      <c r="AJ33" s="10">
        <v>0</v>
      </c>
      <c r="AK33" s="1"/>
      <c r="AL33" s="10">
        <v>10</v>
      </c>
      <c r="AM33" s="10">
        <f t="shared" si="0"/>
        <v>0</v>
      </c>
      <c r="AN33" s="1"/>
      <c r="AO33" s="10">
        <f t="shared" si="1"/>
        <v>0</v>
      </c>
      <c r="AP33" s="1"/>
      <c r="AQ33" s="10">
        <f t="shared" si="2"/>
        <v>10.5</v>
      </c>
      <c r="AR33" s="1"/>
      <c r="AS33" s="10">
        <f t="shared" si="3"/>
        <v>0</v>
      </c>
      <c r="AT33" s="1"/>
      <c r="AU33" s="10">
        <f t="shared" si="4"/>
        <v>0</v>
      </c>
      <c r="AV33" s="1"/>
      <c r="AW33" s="10">
        <f t="shared" si="6"/>
        <v>0</v>
      </c>
      <c r="AX33" s="1"/>
      <c r="AY33" s="10">
        <f t="shared" si="5"/>
        <v>10.5</v>
      </c>
      <c r="AZ33" s="1"/>
      <c r="BA33" s="2" t="s">
        <v>330</v>
      </c>
      <c r="BB33" s="2" t="s">
        <v>3</v>
      </c>
    </row>
    <row r="34" spans="3:54" s="4" customFormat="1">
      <c r="C34" s="1"/>
      <c r="D34" s="1"/>
      <c r="E34" s="1"/>
      <c r="F34" s="4" t="s">
        <v>350</v>
      </c>
      <c r="G34" s="1" t="s">
        <v>1</v>
      </c>
      <c r="H34" s="2" t="s">
        <v>37</v>
      </c>
      <c r="I34" s="1"/>
      <c r="J34" s="12">
        <v>0</v>
      </c>
      <c r="K34" s="1"/>
      <c r="L34" s="12" t="s">
        <v>423</v>
      </c>
      <c r="M34" s="1"/>
      <c r="N34" s="12">
        <v>2</v>
      </c>
      <c r="O34" s="1"/>
      <c r="P34" s="12">
        <v>0</v>
      </c>
      <c r="Q34" s="1"/>
      <c r="R34" s="12">
        <v>0</v>
      </c>
      <c r="S34" s="1"/>
      <c r="T34" s="12">
        <v>0</v>
      </c>
      <c r="U34" s="1"/>
      <c r="V34" s="12">
        <v>2</v>
      </c>
      <c r="W34" s="1"/>
      <c r="X34" s="3" t="s">
        <v>216</v>
      </c>
      <c r="Y34" s="1"/>
      <c r="Z34" s="11">
        <v>0</v>
      </c>
      <c r="AA34" s="1"/>
      <c r="AB34" s="11">
        <v>0</v>
      </c>
      <c r="AC34" s="1"/>
      <c r="AD34" s="11">
        <v>4</v>
      </c>
      <c r="AE34" s="1"/>
      <c r="AF34" s="11">
        <v>0</v>
      </c>
      <c r="AG34" s="1"/>
      <c r="AH34" s="11">
        <v>0</v>
      </c>
      <c r="AI34" s="1"/>
      <c r="AJ34" s="11">
        <v>0</v>
      </c>
      <c r="AK34" s="1"/>
      <c r="AL34" s="11">
        <v>4</v>
      </c>
      <c r="AM34" s="11">
        <f t="shared" si="0"/>
        <v>0</v>
      </c>
      <c r="AN34" s="32"/>
      <c r="AO34" s="11">
        <f t="shared" si="1"/>
        <v>0</v>
      </c>
      <c r="AP34" s="32"/>
      <c r="AQ34" s="11">
        <f t="shared" si="2"/>
        <v>4.2</v>
      </c>
      <c r="AR34" s="32"/>
      <c r="AS34" s="11">
        <f t="shared" si="3"/>
        <v>0</v>
      </c>
      <c r="AT34" s="32"/>
      <c r="AU34" s="11">
        <f t="shared" si="4"/>
        <v>0</v>
      </c>
      <c r="AV34" s="32"/>
      <c r="AW34" s="11">
        <f t="shared" si="6"/>
        <v>0</v>
      </c>
      <c r="AX34" s="32"/>
      <c r="AY34" s="11">
        <f t="shared" si="5"/>
        <v>4.2</v>
      </c>
      <c r="AZ34" s="1"/>
      <c r="BA34" s="2" t="s">
        <v>330</v>
      </c>
      <c r="BB34" s="2" t="s">
        <v>3</v>
      </c>
    </row>
    <row r="35" spans="3:54" s="4" customFormat="1">
      <c r="C35" s="1"/>
      <c r="D35" s="1"/>
      <c r="E35" s="8" t="s">
        <v>85</v>
      </c>
      <c r="F35" s="1"/>
      <c r="G35" s="1" t="s">
        <v>1</v>
      </c>
      <c r="H35" s="2" t="s">
        <v>0</v>
      </c>
      <c r="I35" s="1"/>
      <c r="J35" s="9"/>
      <c r="K35" s="1"/>
      <c r="L35" s="9"/>
      <c r="M35" s="1"/>
      <c r="N35" s="9"/>
      <c r="O35" s="1"/>
      <c r="P35" s="9"/>
      <c r="Q35" s="1"/>
      <c r="R35" s="9"/>
      <c r="S35" s="1"/>
      <c r="T35" s="9"/>
      <c r="U35" s="1"/>
      <c r="V35" s="9"/>
      <c r="W35" s="1"/>
      <c r="X35" s="3" t="s">
        <v>0</v>
      </c>
      <c r="Y35" s="1"/>
      <c r="Z35" s="10" t="s">
        <v>423</v>
      </c>
      <c r="AA35" s="1"/>
      <c r="AB35" s="10">
        <v>0</v>
      </c>
      <c r="AC35" s="1"/>
      <c r="AD35" s="10">
        <v>54</v>
      </c>
      <c r="AE35" s="1"/>
      <c r="AF35" s="10">
        <v>16</v>
      </c>
      <c r="AG35" s="1"/>
      <c r="AH35" s="10">
        <v>16</v>
      </c>
      <c r="AI35" s="1"/>
      <c r="AJ35" s="10">
        <v>0</v>
      </c>
      <c r="AK35" s="1"/>
      <c r="AL35" s="10">
        <v>86</v>
      </c>
      <c r="AM35" s="10" t="str">
        <f t="shared" si="0"/>
        <v>-</v>
      </c>
      <c r="AN35" s="1"/>
      <c r="AO35" s="10">
        <f t="shared" si="1"/>
        <v>0</v>
      </c>
      <c r="AP35" s="1"/>
      <c r="AQ35" s="10">
        <f t="shared" si="2"/>
        <v>56.7</v>
      </c>
      <c r="AR35" s="1"/>
      <c r="AS35" s="10">
        <f t="shared" si="3"/>
        <v>17.12</v>
      </c>
      <c r="AT35" s="1"/>
      <c r="AU35" s="10">
        <f t="shared" si="4"/>
        <v>17.760000000000002</v>
      </c>
      <c r="AV35" s="1"/>
      <c r="AW35" s="10">
        <f t="shared" si="6"/>
        <v>0</v>
      </c>
      <c r="AX35" s="1"/>
      <c r="AY35" s="10">
        <f t="shared" si="5"/>
        <v>91.580000000000013</v>
      </c>
      <c r="AZ35" s="1"/>
      <c r="BA35" s="2" t="s">
        <v>0</v>
      </c>
      <c r="BB35" s="2" t="s">
        <v>0</v>
      </c>
    </row>
    <row r="36" spans="3:54" s="4" customFormat="1">
      <c r="C36" s="1"/>
      <c r="D36" s="1"/>
      <c r="E36" s="8" t="s">
        <v>84</v>
      </c>
      <c r="F36" s="1"/>
      <c r="G36" s="1" t="s">
        <v>1</v>
      </c>
      <c r="H36" s="2"/>
      <c r="I36" s="1"/>
      <c r="J36" s="3"/>
      <c r="K36" s="1"/>
      <c r="L36" s="3"/>
      <c r="M36" s="1"/>
      <c r="N36" s="3"/>
      <c r="O36" s="1"/>
      <c r="P36" s="3"/>
      <c r="Q36" s="1"/>
      <c r="R36" s="3"/>
      <c r="S36" s="1"/>
      <c r="T36" s="3"/>
      <c r="U36" s="1"/>
      <c r="V36" s="3"/>
      <c r="W36" s="1"/>
      <c r="X36" s="2"/>
      <c r="Y36" s="1"/>
      <c r="Z36" s="3"/>
      <c r="AA36" s="1"/>
      <c r="AB36" s="3"/>
      <c r="AC36" s="1"/>
      <c r="AD36" s="3"/>
      <c r="AE36" s="1"/>
      <c r="AF36" s="3"/>
      <c r="AG36" s="1"/>
      <c r="AH36" s="3"/>
      <c r="AI36" s="1"/>
      <c r="AJ36" s="3"/>
      <c r="AK36" s="1"/>
      <c r="AL36" s="3"/>
      <c r="AM36" s="10"/>
      <c r="AN36" s="1"/>
      <c r="AO36" s="10"/>
      <c r="AP36" s="1"/>
      <c r="AQ36" s="10"/>
      <c r="AR36" s="1"/>
      <c r="AS36" s="10"/>
      <c r="AT36" s="1"/>
      <c r="AU36" s="10"/>
      <c r="AV36" s="1"/>
      <c r="AW36" s="10">
        <f t="shared" si="6"/>
        <v>0</v>
      </c>
      <c r="AX36" s="1"/>
      <c r="AY36" s="10">
        <f t="shared" si="5"/>
        <v>0</v>
      </c>
      <c r="AZ36" s="1"/>
      <c r="BA36" s="2"/>
      <c r="BB36" s="2"/>
    </row>
    <row r="37" spans="3:54" s="4" customFormat="1">
      <c r="C37" s="1"/>
      <c r="D37" s="1"/>
      <c r="E37" s="1"/>
      <c r="F37" s="4" t="s">
        <v>349</v>
      </c>
      <c r="G37" s="1" t="s">
        <v>1</v>
      </c>
      <c r="H37" s="2" t="s">
        <v>5</v>
      </c>
      <c r="I37" s="1"/>
      <c r="J37" s="9"/>
      <c r="K37" s="1"/>
      <c r="L37" s="9"/>
      <c r="M37" s="1"/>
      <c r="N37" s="9"/>
      <c r="O37" s="1"/>
      <c r="P37" s="9"/>
      <c r="Q37" s="1"/>
      <c r="R37" s="9"/>
      <c r="S37" s="1"/>
      <c r="T37" s="9"/>
      <c r="U37" s="1"/>
      <c r="V37" s="9"/>
      <c r="W37" s="1"/>
      <c r="X37" s="3" t="s">
        <v>0</v>
      </c>
      <c r="Y37" s="1"/>
      <c r="Z37" s="10">
        <v>0</v>
      </c>
      <c r="AA37" s="1"/>
      <c r="AB37" s="10">
        <v>0</v>
      </c>
      <c r="AC37" s="1"/>
      <c r="AD37" s="10">
        <v>20</v>
      </c>
      <c r="AE37" s="1"/>
      <c r="AF37" s="10">
        <v>20</v>
      </c>
      <c r="AG37" s="1"/>
      <c r="AH37" s="10">
        <v>20</v>
      </c>
      <c r="AI37" s="1"/>
      <c r="AJ37" s="10">
        <v>20</v>
      </c>
      <c r="AK37" s="1"/>
      <c r="AL37" s="10">
        <v>80</v>
      </c>
      <c r="AM37" s="10">
        <f t="shared" si="0"/>
        <v>0</v>
      </c>
      <c r="AN37" s="1"/>
      <c r="AO37" s="10">
        <f t="shared" si="1"/>
        <v>0</v>
      </c>
      <c r="AP37" s="1"/>
      <c r="AQ37" s="10">
        <f t="shared" si="2"/>
        <v>21</v>
      </c>
      <c r="AR37" s="1"/>
      <c r="AS37" s="10">
        <f t="shared" si="3"/>
        <v>21.4</v>
      </c>
      <c r="AT37" s="1"/>
      <c r="AU37" s="10">
        <f t="shared" si="4"/>
        <v>22.2</v>
      </c>
      <c r="AV37" s="1"/>
      <c r="AW37" s="10">
        <f t="shared" si="6"/>
        <v>23.6</v>
      </c>
      <c r="AX37" s="1"/>
      <c r="AY37" s="10">
        <f t="shared" si="5"/>
        <v>88.199999999999989</v>
      </c>
      <c r="AZ37" s="1"/>
      <c r="BA37" s="2" t="s">
        <v>330</v>
      </c>
      <c r="BB37" s="2" t="s">
        <v>14</v>
      </c>
    </row>
    <row r="38" spans="3:54" s="4" customFormat="1">
      <c r="C38" s="1"/>
      <c r="D38" s="1"/>
      <c r="E38" s="1"/>
      <c r="F38" s="4" t="s">
        <v>82</v>
      </c>
      <c r="G38" s="1" t="s">
        <v>1</v>
      </c>
      <c r="H38" s="2" t="s">
        <v>5</v>
      </c>
      <c r="I38" s="1"/>
      <c r="J38" s="9"/>
      <c r="K38" s="1"/>
      <c r="L38" s="9"/>
      <c r="M38" s="1"/>
      <c r="N38" s="9"/>
      <c r="O38" s="1"/>
      <c r="P38" s="9"/>
      <c r="Q38" s="1"/>
      <c r="R38" s="9"/>
      <c r="S38" s="1"/>
      <c r="T38" s="9"/>
      <c r="U38" s="1"/>
      <c r="V38" s="9"/>
      <c r="W38" s="1"/>
      <c r="X38" s="3" t="s">
        <v>0</v>
      </c>
      <c r="Y38" s="1"/>
      <c r="Z38" s="11">
        <v>0</v>
      </c>
      <c r="AA38" s="1"/>
      <c r="AB38" s="11">
        <v>3.5</v>
      </c>
      <c r="AC38" s="1"/>
      <c r="AD38" s="11">
        <v>8.5</v>
      </c>
      <c r="AE38" s="1"/>
      <c r="AF38" s="11">
        <v>8.5</v>
      </c>
      <c r="AG38" s="1"/>
      <c r="AH38" s="11">
        <v>7.5</v>
      </c>
      <c r="AI38" s="1"/>
      <c r="AJ38" s="11">
        <v>0</v>
      </c>
      <c r="AK38" s="1"/>
      <c r="AL38" s="11">
        <v>28</v>
      </c>
      <c r="AM38" s="11">
        <f t="shared" si="0"/>
        <v>0</v>
      </c>
      <c r="AN38" s="32"/>
      <c r="AO38" s="11">
        <f t="shared" si="1"/>
        <v>3.57</v>
      </c>
      <c r="AP38" s="32"/>
      <c r="AQ38" s="11">
        <f t="shared" si="2"/>
        <v>8.9250000000000007</v>
      </c>
      <c r="AR38" s="32"/>
      <c r="AS38" s="11">
        <f t="shared" si="3"/>
        <v>9.0950000000000006</v>
      </c>
      <c r="AT38" s="32"/>
      <c r="AU38" s="11">
        <f t="shared" si="4"/>
        <v>8.3249999999999993</v>
      </c>
      <c r="AV38" s="32"/>
      <c r="AW38" s="11">
        <f t="shared" si="6"/>
        <v>0</v>
      </c>
      <c r="AX38" s="32"/>
      <c r="AY38" s="11">
        <f t="shared" si="5"/>
        <v>29.915000000000003</v>
      </c>
      <c r="AZ38" s="1"/>
      <c r="BA38" s="2" t="s">
        <v>330</v>
      </c>
      <c r="BB38" s="2" t="s">
        <v>14</v>
      </c>
    </row>
    <row r="39" spans="3:54" s="4" customFormat="1">
      <c r="C39" s="1"/>
      <c r="D39" s="1"/>
      <c r="E39" s="8" t="s">
        <v>81</v>
      </c>
      <c r="F39" s="1"/>
      <c r="G39" s="1" t="s">
        <v>1</v>
      </c>
      <c r="H39" s="2" t="s">
        <v>0</v>
      </c>
      <c r="I39" s="1"/>
      <c r="J39" s="9"/>
      <c r="K39" s="1"/>
      <c r="L39" s="9"/>
      <c r="M39" s="1"/>
      <c r="N39" s="9"/>
      <c r="O39" s="1"/>
      <c r="P39" s="9"/>
      <c r="Q39" s="1"/>
      <c r="R39" s="9"/>
      <c r="S39" s="1"/>
      <c r="T39" s="9"/>
      <c r="U39" s="1"/>
      <c r="V39" s="9"/>
      <c r="W39" s="1"/>
      <c r="X39" s="3" t="s">
        <v>0</v>
      </c>
      <c r="Y39" s="1"/>
      <c r="Z39" s="10">
        <v>0</v>
      </c>
      <c r="AA39" s="1"/>
      <c r="AB39" s="10">
        <v>3.5</v>
      </c>
      <c r="AC39" s="1"/>
      <c r="AD39" s="10">
        <v>28.5</v>
      </c>
      <c r="AE39" s="1"/>
      <c r="AF39" s="10">
        <v>28.5</v>
      </c>
      <c r="AG39" s="1"/>
      <c r="AH39" s="10">
        <v>27.5</v>
      </c>
      <c r="AI39" s="1"/>
      <c r="AJ39" s="10">
        <v>20</v>
      </c>
      <c r="AK39" s="1"/>
      <c r="AL39" s="10">
        <v>108</v>
      </c>
      <c r="AM39" s="10">
        <f t="shared" si="0"/>
        <v>0</v>
      </c>
      <c r="AN39" s="1"/>
      <c r="AO39" s="10">
        <f t="shared" si="1"/>
        <v>3.57</v>
      </c>
      <c r="AP39" s="1"/>
      <c r="AQ39" s="10">
        <f t="shared" si="2"/>
        <v>29.925000000000001</v>
      </c>
      <c r="AR39" s="1"/>
      <c r="AS39" s="10">
        <f t="shared" si="3"/>
        <v>30.495000000000001</v>
      </c>
      <c r="AT39" s="1"/>
      <c r="AU39" s="10">
        <f t="shared" si="4"/>
        <v>30.524999999999999</v>
      </c>
      <c r="AV39" s="1"/>
      <c r="AW39" s="10">
        <f t="shared" si="6"/>
        <v>23.6</v>
      </c>
      <c r="AX39" s="1"/>
      <c r="AY39" s="10">
        <f t="shared" si="5"/>
        <v>118.11499999999998</v>
      </c>
      <c r="AZ39" s="1"/>
      <c r="BA39" s="2" t="s">
        <v>0</v>
      </c>
      <c r="BB39" s="2" t="s">
        <v>0</v>
      </c>
    </row>
    <row r="40" spans="3:54" s="4" customFormat="1">
      <c r="C40" s="1"/>
      <c r="D40" s="1"/>
      <c r="E40" s="8" t="s">
        <v>80</v>
      </c>
      <c r="F40" s="1"/>
      <c r="G40" s="1" t="s">
        <v>1</v>
      </c>
      <c r="H40" s="2"/>
      <c r="I40" s="1"/>
      <c r="J40" s="3"/>
      <c r="K40" s="1"/>
      <c r="L40" s="3"/>
      <c r="M40" s="1"/>
      <c r="N40" s="3"/>
      <c r="O40" s="1"/>
      <c r="P40" s="3"/>
      <c r="Q40" s="1"/>
      <c r="R40" s="3"/>
      <c r="S40" s="1"/>
      <c r="T40" s="3"/>
      <c r="U40" s="1"/>
      <c r="V40" s="3"/>
      <c r="W40" s="1"/>
      <c r="X40" s="2"/>
      <c r="Y40" s="1"/>
      <c r="Z40" s="3"/>
      <c r="AA40" s="1"/>
      <c r="AB40" s="3"/>
      <c r="AC40" s="1"/>
      <c r="AD40" s="3"/>
      <c r="AE40" s="1"/>
      <c r="AF40" s="3"/>
      <c r="AG40" s="1"/>
      <c r="AH40" s="3"/>
      <c r="AI40" s="1"/>
      <c r="AJ40" s="3"/>
      <c r="AK40" s="1"/>
      <c r="AL40" s="3"/>
      <c r="AM40" s="10">
        <f t="shared" si="0"/>
        <v>0</v>
      </c>
      <c r="AN40" s="1"/>
      <c r="AO40" s="10">
        <f t="shared" si="1"/>
        <v>0</v>
      </c>
      <c r="AP40" s="1"/>
      <c r="AQ40" s="10">
        <f t="shared" si="2"/>
        <v>0</v>
      </c>
      <c r="AR40" s="1"/>
      <c r="AS40" s="10">
        <f t="shared" si="3"/>
        <v>0</v>
      </c>
      <c r="AT40" s="1"/>
      <c r="AU40" s="10">
        <f t="shared" si="4"/>
        <v>0</v>
      </c>
      <c r="AV40" s="1"/>
      <c r="AW40" s="10">
        <f t="shared" si="6"/>
        <v>0</v>
      </c>
      <c r="AX40" s="1"/>
      <c r="AY40" s="10">
        <f t="shared" si="5"/>
        <v>0</v>
      </c>
      <c r="AZ40" s="1"/>
      <c r="BA40" s="2"/>
      <c r="BB40" s="2"/>
    </row>
    <row r="41" spans="3:54" s="4" customFormat="1">
      <c r="C41" s="1"/>
      <c r="D41" s="1"/>
      <c r="E41" s="1"/>
      <c r="F41" s="4" t="s">
        <v>79</v>
      </c>
      <c r="G41" s="1" t="s">
        <v>1</v>
      </c>
      <c r="H41" s="2" t="s">
        <v>5</v>
      </c>
      <c r="I41" s="1"/>
      <c r="J41" s="9"/>
      <c r="K41" s="1"/>
      <c r="L41" s="9"/>
      <c r="M41" s="1"/>
      <c r="N41" s="9"/>
      <c r="O41" s="1"/>
      <c r="P41" s="9"/>
      <c r="Q41" s="1"/>
      <c r="R41" s="9"/>
      <c r="S41" s="1"/>
      <c r="T41" s="9"/>
      <c r="U41" s="1"/>
      <c r="V41" s="9"/>
      <c r="W41" s="1"/>
      <c r="X41" s="3" t="s">
        <v>0</v>
      </c>
      <c r="Y41" s="1"/>
      <c r="Z41" s="10">
        <v>0</v>
      </c>
      <c r="AA41" s="1"/>
      <c r="AB41" s="10">
        <v>0</v>
      </c>
      <c r="AC41" s="1"/>
      <c r="AD41" s="10">
        <v>6</v>
      </c>
      <c r="AE41" s="1"/>
      <c r="AF41" s="10">
        <v>6</v>
      </c>
      <c r="AG41" s="1"/>
      <c r="AH41" s="10">
        <v>4</v>
      </c>
      <c r="AI41" s="1"/>
      <c r="AJ41" s="10">
        <v>4</v>
      </c>
      <c r="AK41" s="1"/>
      <c r="AL41" s="10">
        <v>20</v>
      </c>
      <c r="AM41" s="10">
        <f t="shared" si="0"/>
        <v>0</v>
      </c>
      <c r="AN41" s="1"/>
      <c r="AO41" s="10">
        <f t="shared" si="1"/>
        <v>0</v>
      </c>
      <c r="AP41" s="1"/>
      <c r="AQ41" s="10">
        <f t="shared" si="2"/>
        <v>6.3</v>
      </c>
      <c r="AR41" s="1"/>
      <c r="AS41" s="10">
        <f t="shared" si="3"/>
        <v>6.42</v>
      </c>
      <c r="AT41" s="1"/>
      <c r="AU41" s="10">
        <f t="shared" si="4"/>
        <v>4.4400000000000004</v>
      </c>
      <c r="AV41" s="1"/>
      <c r="AW41" s="10">
        <f t="shared" si="6"/>
        <v>4.72</v>
      </c>
      <c r="AX41" s="1"/>
      <c r="AY41" s="10">
        <f t="shared" si="5"/>
        <v>21.88</v>
      </c>
      <c r="AZ41" s="1"/>
      <c r="BA41" s="2" t="s">
        <v>330</v>
      </c>
      <c r="BB41" s="2" t="s">
        <v>3</v>
      </c>
    </row>
    <row r="42" spans="3:54" s="4" customFormat="1">
      <c r="C42" s="1"/>
      <c r="D42" s="1"/>
      <c r="E42" s="1"/>
      <c r="F42" s="4" t="s">
        <v>78</v>
      </c>
      <c r="G42" s="1" t="s">
        <v>1</v>
      </c>
      <c r="H42" s="2" t="s">
        <v>5</v>
      </c>
      <c r="I42" s="1"/>
      <c r="J42" s="9"/>
      <c r="K42" s="1"/>
      <c r="L42" s="9"/>
      <c r="M42" s="1"/>
      <c r="N42" s="9"/>
      <c r="O42" s="1"/>
      <c r="P42" s="9"/>
      <c r="Q42" s="1"/>
      <c r="R42" s="9"/>
      <c r="S42" s="1"/>
      <c r="T42" s="9"/>
      <c r="U42" s="1"/>
      <c r="V42" s="9"/>
      <c r="W42" s="1"/>
      <c r="X42" s="3" t="s">
        <v>0</v>
      </c>
      <c r="Y42" s="1"/>
      <c r="Z42" s="11" t="s">
        <v>423</v>
      </c>
      <c r="AA42" s="1"/>
      <c r="AB42" s="11">
        <v>0</v>
      </c>
      <c r="AC42" s="1"/>
      <c r="AD42" s="11">
        <v>7</v>
      </c>
      <c r="AE42" s="1"/>
      <c r="AF42" s="11">
        <v>7</v>
      </c>
      <c r="AG42" s="1"/>
      <c r="AH42" s="11">
        <v>7</v>
      </c>
      <c r="AI42" s="1"/>
      <c r="AJ42" s="11">
        <v>7</v>
      </c>
      <c r="AK42" s="1"/>
      <c r="AL42" s="11">
        <v>28</v>
      </c>
      <c r="AM42" s="11" t="str">
        <f t="shared" si="0"/>
        <v>-</v>
      </c>
      <c r="AN42" s="32"/>
      <c r="AO42" s="11">
        <f t="shared" si="1"/>
        <v>0</v>
      </c>
      <c r="AP42" s="32"/>
      <c r="AQ42" s="11">
        <f t="shared" si="2"/>
        <v>7.35</v>
      </c>
      <c r="AR42" s="32"/>
      <c r="AS42" s="11">
        <f t="shared" si="3"/>
        <v>7.49</v>
      </c>
      <c r="AT42" s="32"/>
      <c r="AU42" s="11">
        <f t="shared" si="4"/>
        <v>7.77</v>
      </c>
      <c r="AV42" s="32"/>
      <c r="AW42" s="11">
        <f t="shared" si="6"/>
        <v>8.26</v>
      </c>
      <c r="AX42" s="32"/>
      <c r="AY42" s="11">
        <f t="shared" si="5"/>
        <v>30.869999999999997</v>
      </c>
      <c r="AZ42" s="1"/>
      <c r="BA42" s="2" t="s">
        <v>330</v>
      </c>
      <c r="BB42" s="2" t="s">
        <v>3</v>
      </c>
    </row>
    <row r="43" spans="3:54" s="4" customFormat="1">
      <c r="C43" s="1"/>
      <c r="D43" s="1"/>
      <c r="E43" s="8" t="s">
        <v>77</v>
      </c>
      <c r="F43" s="1"/>
      <c r="G43" s="1" t="s">
        <v>1</v>
      </c>
      <c r="H43" s="2" t="s">
        <v>0</v>
      </c>
      <c r="I43" s="1"/>
      <c r="J43" s="9"/>
      <c r="K43" s="1"/>
      <c r="L43" s="9"/>
      <c r="M43" s="1"/>
      <c r="N43" s="9"/>
      <c r="O43" s="1"/>
      <c r="P43" s="9"/>
      <c r="Q43" s="1"/>
      <c r="R43" s="9"/>
      <c r="S43" s="1"/>
      <c r="T43" s="9"/>
      <c r="U43" s="1"/>
      <c r="V43" s="9"/>
      <c r="W43" s="1"/>
      <c r="X43" s="3" t="s">
        <v>0</v>
      </c>
      <c r="Y43" s="1"/>
      <c r="Z43" s="11" t="s">
        <v>423</v>
      </c>
      <c r="AA43" s="1"/>
      <c r="AB43" s="11">
        <v>0</v>
      </c>
      <c r="AC43" s="1"/>
      <c r="AD43" s="11">
        <v>13</v>
      </c>
      <c r="AE43" s="1"/>
      <c r="AF43" s="11">
        <v>13</v>
      </c>
      <c r="AG43" s="1"/>
      <c r="AH43" s="11">
        <v>11</v>
      </c>
      <c r="AI43" s="1"/>
      <c r="AJ43" s="11">
        <v>11</v>
      </c>
      <c r="AK43" s="1"/>
      <c r="AL43" s="11">
        <v>48</v>
      </c>
      <c r="AM43" s="34" t="str">
        <f t="shared" si="0"/>
        <v>-</v>
      </c>
      <c r="AN43" s="33"/>
      <c r="AO43" s="34">
        <f t="shared" si="1"/>
        <v>0</v>
      </c>
      <c r="AP43" s="33"/>
      <c r="AQ43" s="34">
        <f t="shared" si="2"/>
        <v>13.65</v>
      </c>
      <c r="AR43" s="33"/>
      <c r="AS43" s="34">
        <f t="shared" si="3"/>
        <v>13.91</v>
      </c>
      <c r="AT43" s="33"/>
      <c r="AU43" s="34">
        <f t="shared" si="4"/>
        <v>12.21</v>
      </c>
      <c r="AV43" s="33"/>
      <c r="AW43" s="34">
        <f t="shared" si="6"/>
        <v>12.98</v>
      </c>
      <c r="AX43" s="33"/>
      <c r="AY43" s="34">
        <f t="shared" si="5"/>
        <v>52.75</v>
      </c>
      <c r="AZ43" s="1"/>
      <c r="BA43" s="2" t="s">
        <v>0</v>
      </c>
      <c r="BB43" s="2" t="s">
        <v>0</v>
      </c>
    </row>
    <row r="44" spans="3:54" s="4" customFormat="1">
      <c r="C44" s="1"/>
      <c r="D44" s="8" t="s">
        <v>76</v>
      </c>
      <c r="E44" s="1"/>
      <c r="F44" s="1"/>
      <c r="G44" s="1" t="s">
        <v>1</v>
      </c>
      <c r="H44" s="2" t="s">
        <v>0</v>
      </c>
      <c r="I44" s="1"/>
      <c r="J44" s="9"/>
      <c r="K44" s="1"/>
      <c r="L44" s="9"/>
      <c r="M44" s="1"/>
      <c r="N44" s="9"/>
      <c r="O44" s="1"/>
      <c r="P44" s="9"/>
      <c r="Q44" s="1"/>
      <c r="R44" s="9"/>
      <c r="S44" s="1"/>
      <c r="T44" s="9"/>
      <c r="U44" s="1"/>
      <c r="V44" s="9"/>
      <c r="W44" s="1"/>
      <c r="X44" s="3" t="s">
        <v>0</v>
      </c>
      <c r="Y44" s="1"/>
      <c r="Z44" s="11">
        <v>10.5</v>
      </c>
      <c r="AA44" s="1"/>
      <c r="AB44" s="11">
        <v>3.5</v>
      </c>
      <c r="AC44" s="1"/>
      <c r="AD44" s="11">
        <v>210</v>
      </c>
      <c r="AE44" s="1"/>
      <c r="AF44" s="11">
        <v>209.6</v>
      </c>
      <c r="AG44" s="1"/>
      <c r="AH44" s="11">
        <v>243.1</v>
      </c>
      <c r="AI44" s="1"/>
      <c r="AJ44" s="11">
        <v>95.2</v>
      </c>
      <c r="AK44" s="1"/>
      <c r="AL44" s="11">
        <v>771.9</v>
      </c>
      <c r="AM44" s="34">
        <f t="shared" si="0"/>
        <v>10.5</v>
      </c>
      <c r="AN44" s="33"/>
      <c r="AO44" s="34">
        <f t="shared" si="1"/>
        <v>3.57</v>
      </c>
      <c r="AP44" s="33"/>
      <c r="AQ44" s="34">
        <f t="shared" si="2"/>
        <v>220.5</v>
      </c>
      <c r="AR44" s="33"/>
      <c r="AS44" s="34">
        <f t="shared" si="3"/>
        <v>224.27199999999999</v>
      </c>
      <c r="AT44" s="33"/>
      <c r="AU44" s="34">
        <f t="shared" si="4"/>
        <v>269.84100000000001</v>
      </c>
      <c r="AV44" s="33"/>
      <c r="AW44" s="34">
        <f t="shared" si="6"/>
        <v>112.336</v>
      </c>
      <c r="AX44" s="33"/>
      <c r="AY44" s="34">
        <f t="shared" si="5"/>
        <v>841.01900000000001</v>
      </c>
      <c r="AZ44" s="1"/>
      <c r="BA44" s="2" t="s">
        <v>0</v>
      </c>
      <c r="BB44" s="2" t="s">
        <v>0</v>
      </c>
    </row>
    <row r="45" spans="3:54" s="4" customFormat="1">
      <c r="C45" s="8" t="s">
        <v>75</v>
      </c>
      <c r="D45" s="1"/>
      <c r="E45" s="1"/>
      <c r="F45" s="1"/>
      <c r="G45" s="1" t="s">
        <v>1</v>
      </c>
      <c r="H45" s="2" t="s">
        <v>0</v>
      </c>
      <c r="I45" s="1"/>
      <c r="J45" s="9"/>
      <c r="K45" s="1"/>
      <c r="L45" s="9"/>
      <c r="M45" s="1"/>
      <c r="N45" s="9"/>
      <c r="O45" s="1"/>
      <c r="P45" s="9"/>
      <c r="Q45" s="1"/>
      <c r="R45" s="9"/>
      <c r="S45" s="1"/>
      <c r="T45" s="9"/>
      <c r="U45" s="1"/>
      <c r="V45" s="9"/>
      <c r="W45" s="1"/>
      <c r="X45" s="3" t="s">
        <v>0</v>
      </c>
      <c r="Y45" s="1"/>
      <c r="Z45" s="10">
        <v>22.5</v>
      </c>
      <c r="AA45" s="1"/>
      <c r="AB45" s="10">
        <v>3.5</v>
      </c>
      <c r="AC45" s="1"/>
      <c r="AD45" s="10">
        <v>242</v>
      </c>
      <c r="AE45" s="1"/>
      <c r="AF45" s="10">
        <v>238.1</v>
      </c>
      <c r="AG45" s="1"/>
      <c r="AH45" s="10">
        <v>243.1</v>
      </c>
      <c r="AI45" s="1"/>
      <c r="AJ45" s="10">
        <v>107.7</v>
      </c>
      <c r="AK45" s="1"/>
      <c r="AL45" s="10">
        <v>856.9</v>
      </c>
      <c r="AM45" s="10">
        <f t="shared" si="0"/>
        <v>22.5</v>
      </c>
      <c r="AN45" s="1"/>
      <c r="AO45" s="10">
        <f t="shared" si="1"/>
        <v>3.57</v>
      </c>
      <c r="AP45" s="1"/>
      <c r="AQ45" s="10">
        <f t="shared" si="2"/>
        <v>254.1</v>
      </c>
      <c r="AR45" s="1"/>
      <c r="AS45" s="10">
        <f t="shared" si="3"/>
        <v>254.767</v>
      </c>
      <c r="AT45" s="1"/>
      <c r="AU45" s="10">
        <f t="shared" si="4"/>
        <v>269.84100000000001</v>
      </c>
      <c r="AV45" s="1"/>
      <c r="AW45" s="10">
        <f t="shared" si="6"/>
        <v>127.086</v>
      </c>
      <c r="AX45" s="1"/>
      <c r="AY45" s="10">
        <f t="shared" si="5"/>
        <v>931.86400000000003</v>
      </c>
      <c r="AZ45" s="1"/>
      <c r="BA45" s="2" t="s">
        <v>0</v>
      </c>
      <c r="BB45" s="2" t="s">
        <v>0</v>
      </c>
    </row>
    <row r="46" spans="3:54" s="4" customFormat="1">
      <c r="C46" s="8" t="s">
        <v>74</v>
      </c>
      <c r="D46" s="1"/>
      <c r="E46" s="1"/>
      <c r="F46" s="1"/>
      <c r="G46" s="1" t="s">
        <v>1</v>
      </c>
      <c r="H46" s="2"/>
      <c r="I46" s="1"/>
      <c r="J46" s="3"/>
      <c r="K46" s="1"/>
      <c r="L46" s="3"/>
      <c r="M46" s="1"/>
      <c r="N46" s="3"/>
      <c r="O46" s="1"/>
      <c r="P46" s="3"/>
      <c r="Q46" s="1"/>
      <c r="R46" s="3"/>
      <c r="S46" s="1"/>
      <c r="T46" s="3"/>
      <c r="U46" s="1"/>
      <c r="V46" s="3"/>
      <c r="W46" s="1"/>
      <c r="X46" s="2"/>
      <c r="Y46" s="1"/>
      <c r="Z46" s="3"/>
      <c r="AA46" s="1"/>
      <c r="AB46" s="3"/>
      <c r="AC46" s="1"/>
      <c r="AD46" s="3"/>
      <c r="AE46" s="1"/>
      <c r="AF46" s="3"/>
      <c r="AG46" s="1"/>
      <c r="AH46" s="3"/>
      <c r="AI46" s="1"/>
      <c r="AJ46" s="3"/>
      <c r="AK46" s="1"/>
      <c r="AL46" s="3"/>
      <c r="AM46" s="10"/>
      <c r="AN46" s="1"/>
      <c r="AO46" s="10"/>
      <c r="AP46" s="1"/>
      <c r="AQ46" s="10"/>
      <c r="AR46" s="1"/>
      <c r="AS46" s="10"/>
      <c r="AT46" s="1"/>
      <c r="AU46" s="10"/>
      <c r="AV46" s="1"/>
      <c r="AW46" s="10">
        <f t="shared" si="6"/>
        <v>0</v>
      </c>
      <c r="AX46" s="1"/>
      <c r="AY46" s="10">
        <f t="shared" si="5"/>
        <v>0</v>
      </c>
      <c r="AZ46" s="1"/>
      <c r="BA46" s="2"/>
      <c r="BB46" s="2"/>
    </row>
    <row r="47" spans="3:54" s="4" customFormat="1">
      <c r="C47" s="1"/>
      <c r="D47" s="8" t="s">
        <v>73</v>
      </c>
      <c r="E47" s="1"/>
      <c r="F47" s="1"/>
      <c r="G47" s="1" t="s">
        <v>1</v>
      </c>
      <c r="H47" s="2"/>
      <c r="I47" s="1"/>
      <c r="J47" s="3"/>
      <c r="K47" s="1"/>
      <c r="L47" s="3"/>
      <c r="M47" s="1"/>
      <c r="N47" s="3"/>
      <c r="O47" s="1"/>
      <c r="P47" s="3"/>
      <c r="Q47" s="1"/>
      <c r="R47" s="3"/>
      <c r="S47" s="1"/>
      <c r="T47" s="3"/>
      <c r="U47" s="1"/>
      <c r="V47" s="3"/>
      <c r="W47" s="1"/>
      <c r="X47" s="2"/>
      <c r="Y47" s="1"/>
      <c r="Z47" s="3"/>
      <c r="AA47" s="1"/>
      <c r="AB47" s="3"/>
      <c r="AC47" s="1"/>
      <c r="AD47" s="3"/>
      <c r="AE47" s="1"/>
      <c r="AF47" s="3"/>
      <c r="AG47" s="1"/>
      <c r="AH47" s="3"/>
      <c r="AI47" s="1"/>
      <c r="AJ47" s="3"/>
      <c r="AK47" s="1"/>
      <c r="AL47" s="3"/>
      <c r="AM47" s="10"/>
      <c r="AN47" s="1"/>
      <c r="AO47" s="10"/>
      <c r="AP47" s="1"/>
      <c r="AQ47" s="10"/>
      <c r="AR47" s="1"/>
      <c r="AS47" s="10"/>
      <c r="AT47" s="1"/>
      <c r="AU47" s="10"/>
      <c r="AV47" s="1"/>
      <c r="AW47" s="10">
        <f t="shared" si="6"/>
        <v>0</v>
      </c>
      <c r="AX47" s="1"/>
      <c r="AY47" s="10">
        <f t="shared" si="5"/>
        <v>0</v>
      </c>
      <c r="AZ47" s="1"/>
      <c r="BA47" s="2"/>
      <c r="BB47" s="2"/>
    </row>
    <row r="48" spans="3:54" s="4" customFormat="1">
      <c r="C48" s="1"/>
      <c r="D48" s="1"/>
      <c r="E48" s="4" t="s">
        <v>71</v>
      </c>
      <c r="F48" s="1"/>
      <c r="G48" s="1" t="s">
        <v>1</v>
      </c>
      <c r="H48" s="2" t="s">
        <v>5</v>
      </c>
      <c r="I48" s="1"/>
      <c r="J48" s="9"/>
      <c r="K48" s="1"/>
      <c r="L48" s="9"/>
      <c r="M48" s="1"/>
      <c r="N48" s="9"/>
      <c r="O48" s="1"/>
      <c r="P48" s="9"/>
      <c r="Q48" s="1"/>
      <c r="R48" s="9"/>
      <c r="S48" s="1"/>
      <c r="T48" s="9"/>
      <c r="U48" s="1"/>
      <c r="V48" s="9"/>
      <c r="W48" s="1"/>
      <c r="X48" s="3" t="s">
        <v>0</v>
      </c>
      <c r="Y48" s="1"/>
      <c r="Z48" s="10">
        <v>2</v>
      </c>
      <c r="AA48" s="1"/>
      <c r="AB48" s="10">
        <v>3</v>
      </c>
      <c r="AC48" s="1"/>
      <c r="AD48" s="10">
        <v>7</v>
      </c>
      <c r="AE48" s="1"/>
      <c r="AF48" s="10">
        <v>6</v>
      </c>
      <c r="AG48" s="1"/>
      <c r="AH48" s="10">
        <v>6</v>
      </c>
      <c r="AI48" s="1"/>
      <c r="AJ48" s="10">
        <v>6</v>
      </c>
      <c r="AK48" s="1"/>
      <c r="AL48" s="10">
        <v>30</v>
      </c>
      <c r="AM48" s="10">
        <f t="shared" si="0"/>
        <v>2</v>
      </c>
      <c r="AN48" s="1"/>
      <c r="AO48" s="10">
        <f t="shared" si="1"/>
        <v>3.06</v>
      </c>
      <c r="AP48" s="1"/>
      <c r="AQ48" s="10">
        <f t="shared" si="2"/>
        <v>7.35</v>
      </c>
      <c r="AR48" s="1"/>
      <c r="AS48" s="10">
        <f t="shared" si="3"/>
        <v>6.42</v>
      </c>
      <c r="AT48" s="1"/>
      <c r="AU48" s="10">
        <f t="shared" si="4"/>
        <v>6.66</v>
      </c>
      <c r="AV48" s="1"/>
      <c r="AW48" s="10">
        <f t="shared" si="6"/>
        <v>7.08</v>
      </c>
      <c r="AX48" s="1"/>
      <c r="AY48" s="10">
        <f t="shared" si="5"/>
        <v>32.57</v>
      </c>
      <c r="AZ48" s="1"/>
      <c r="BA48" s="2" t="s">
        <v>330</v>
      </c>
      <c r="BB48" s="2" t="s">
        <v>3</v>
      </c>
    </row>
    <row r="49" spans="3:54" s="4" customFormat="1">
      <c r="C49" s="1"/>
      <c r="D49" s="1"/>
      <c r="E49" s="4" t="s">
        <v>70</v>
      </c>
      <c r="F49" s="1"/>
      <c r="G49" s="1" t="s">
        <v>1</v>
      </c>
      <c r="H49" s="2" t="s">
        <v>5</v>
      </c>
      <c r="I49" s="1"/>
      <c r="J49" s="9"/>
      <c r="K49" s="1"/>
      <c r="L49" s="9"/>
      <c r="M49" s="1"/>
      <c r="N49" s="9"/>
      <c r="O49" s="1"/>
      <c r="P49" s="9"/>
      <c r="Q49" s="1"/>
      <c r="R49" s="9"/>
      <c r="S49" s="1"/>
      <c r="T49" s="9"/>
      <c r="U49" s="1"/>
      <c r="V49" s="9"/>
      <c r="W49" s="1"/>
      <c r="X49" s="3" t="s">
        <v>0</v>
      </c>
      <c r="Y49" s="1"/>
      <c r="Z49" s="10">
        <v>2</v>
      </c>
      <c r="AA49" s="1"/>
      <c r="AB49" s="10">
        <v>0</v>
      </c>
      <c r="AC49" s="1"/>
      <c r="AD49" s="10">
        <v>16</v>
      </c>
      <c r="AE49" s="1"/>
      <c r="AF49" s="10">
        <v>16</v>
      </c>
      <c r="AG49" s="1"/>
      <c r="AH49" s="10">
        <v>16</v>
      </c>
      <c r="AI49" s="1"/>
      <c r="AJ49" s="10">
        <v>16</v>
      </c>
      <c r="AK49" s="1"/>
      <c r="AL49" s="10">
        <v>66</v>
      </c>
      <c r="AM49" s="10">
        <f t="shared" si="0"/>
        <v>2</v>
      </c>
      <c r="AN49" s="1"/>
      <c r="AO49" s="10">
        <f t="shared" si="1"/>
        <v>0</v>
      </c>
      <c r="AP49" s="1"/>
      <c r="AQ49" s="10">
        <f t="shared" si="2"/>
        <v>16.8</v>
      </c>
      <c r="AR49" s="1"/>
      <c r="AS49" s="10">
        <f t="shared" si="3"/>
        <v>17.12</v>
      </c>
      <c r="AT49" s="1"/>
      <c r="AU49" s="10">
        <f t="shared" si="4"/>
        <v>17.760000000000002</v>
      </c>
      <c r="AV49" s="1"/>
      <c r="AW49" s="10">
        <f t="shared" si="6"/>
        <v>18.88</v>
      </c>
      <c r="AX49" s="1"/>
      <c r="AY49" s="10">
        <f t="shared" si="5"/>
        <v>72.56</v>
      </c>
      <c r="AZ49" s="1"/>
      <c r="BA49" s="2" t="s">
        <v>330</v>
      </c>
      <c r="BB49" s="2" t="s">
        <v>3</v>
      </c>
    </row>
    <row r="50" spans="3:54" s="4" customFormat="1">
      <c r="C50" s="1"/>
      <c r="D50" s="1"/>
      <c r="E50" s="4" t="s">
        <v>69</v>
      </c>
      <c r="F50" s="1"/>
      <c r="G50" s="1" t="s">
        <v>1</v>
      </c>
      <c r="H50" s="2" t="s">
        <v>5</v>
      </c>
      <c r="I50" s="1"/>
      <c r="J50" s="9"/>
      <c r="K50" s="1"/>
      <c r="L50" s="9"/>
      <c r="M50" s="1"/>
      <c r="N50" s="9"/>
      <c r="O50" s="1"/>
      <c r="P50" s="9"/>
      <c r="Q50" s="1"/>
      <c r="R50" s="9"/>
      <c r="S50" s="1"/>
      <c r="T50" s="9"/>
      <c r="U50" s="1"/>
      <c r="V50" s="9"/>
      <c r="W50" s="1"/>
      <c r="X50" s="3" t="s">
        <v>0</v>
      </c>
      <c r="Y50" s="1"/>
      <c r="Z50" s="10">
        <v>2</v>
      </c>
      <c r="AA50" s="1"/>
      <c r="AB50" s="10">
        <v>0</v>
      </c>
      <c r="AC50" s="1"/>
      <c r="AD50" s="10">
        <v>12</v>
      </c>
      <c r="AE50" s="1"/>
      <c r="AF50" s="10">
        <v>12</v>
      </c>
      <c r="AG50" s="1"/>
      <c r="AH50" s="10">
        <v>11</v>
      </c>
      <c r="AI50" s="1"/>
      <c r="AJ50" s="10">
        <v>11</v>
      </c>
      <c r="AK50" s="1"/>
      <c r="AL50" s="10">
        <v>48</v>
      </c>
      <c r="AM50" s="10">
        <f t="shared" si="0"/>
        <v>2</v>
      </c>
      <c r="AN50" s="1"/>
      <c r="AO50" s="10">
        <f t="shared" si="1"/>
        <v>0</v>
      </c>
      <c r="AP50" s="1"/>
      <c r="AQ50" s="10">
        <f t="shared" si="2"/>
        <v>12.6</v>
      </c>
      <c r="AR50" s="1"/>
      <c r="AS50" s="10">
        <f t="shared" si="3"/>
        <v>12.84</v>
      </c>
      <c r="AT50" s="1"/>
      <c r="AU50" s="10">
        <f t="shared" si="4"/>
        <v>12.21</v>
      </c>
      <c r="AV50" s="1"/>
      <c r="AW50" s="10">
        <f t="shared" si="6"/>
        <v>12.98</v>
      </c>
      <c r="AX50" s="1"/>
      <c r="AY50" s="10">
        <f t="shared" si="5"/>
        <v>52.629999999999995</v>
      </c>
      <c r="AZ50" s="1"/>
      <c r="BA50" s="2" t="s">
        <v>330</v>
      </c>
      <c r="BB50" s="2" t="s">
        <v>3</v>
      </c>
    </row>
    <row r="51" spans="3:54" s="4" customFormat="1">
      <c r="C51" s="1"/>
      <c r="D51" s="1"/>
      <c r="E51" s="4" t="s">
        <v>348</v>
      </c>
      <c r="F51" s="1"/>
      <c r="G51" s="1" t="s">
        <v>1</v>
      </c>
      <c r="H51" s="2" t="s">
        <v>5</v>
      </c>
      <c r="I51" s="1"/>
      <c r="J51" s="9"/>
      <c r="K51" s="1"/>
      <c r="L51" s="9"/>
      <c r="M51" s="1"/>
      <c r="N51" s="9"/>
      <c r="O51" s="1"/>
      <c r="P51" s="9"/>
      <c r="Q51" s="1"/>
      <c r="R51" s="9"/>
      <c r="S51" s="1"/>
      <c r="T51" s="9"/>
      <c r="U51" s="1"/>
      <c r="V51" s="9"/>
      <c r="W51" s="1"/>
      <c r="X51" s="3" t="s">
        <v>0</v>
      </c>
      <c r="Y51" s="1"/>
      <c r="Z51" s="10">
        <v>2</v>
      </c>
      <c r="AA51" s="1"/>
      <c r="AB51" s="10">
        <v>9</v>
      </c>
      <c r="AC51" s="1"/>
      <c r="AD51" s="10">
        <v>19</v>
      </c>
      <c r="AE51" s="1"/>
      <c r="AF51" s="10">
        <v>19</v>
      </c>
      <c r="AG51" s="1"/>
      <c r="AH51" s="10">
        <v>19</v>
      </c>
      <c r="AI51" s="1"/>
      <c r="AJ51" s="10">
        <v>19</v>
      </c>
      <c r="AK51" s="1"/>
      <c r="AL51" s="10">
        <v>87</v>
      </c>
      <c r="AM51" s="10">
        <f t="shared" si="0"/>
        <v>2</v>
      </c>
      <c r="AN51" s="1"/>
      <c r="AO51" s="10">
        <f t="shared" si="1"/>
        <v>9.18</v>
      </c>
      <c r="AP51" s="1"/>
      <c r="AQ51" s="10">
        <f t="shared" si="2"/>
        <v>19.95</v>
      </c>
      <c r="AR51" s="1"/>
      <c r="AS51" s="10">
        <f t="shared" si="3"/>
        <v>20.329999999999998</v>
      </c>
      <c r="AT51" s="1"/>
      <c r="AU51" s="10">
        <f t="shared" si="4"/>
        <v>21.09</v>
      </c>
      <c r="AV51" s="1"/>
      <c r="AW51" s="10">
        <f t="shared" si="6"/>
        <v>22.42</v>
      </c>
      <c r="AX51" s="1"/>
      <c r="AY51" s="10">
        <f t="shared" si="5"/>
        <v>94.97</v>
      </c>
      <c r="AZ51" s="1"/>
      <c r="BA51" s="2" t="s">
        <v>330</v>
      </c>
      <c r="BB51" s="2" t="s">
        <v>3</v>
      </c>
    </row>
    <row r="52" spans="3:54" s="4" customFormat="1">
      <c r="C52" s="1"/>
      <c r="D52" s="1"/>
      <c r="E52" s="4" t="s">
        <v>313</v>
      </c>
      <c r="F52" s="1"/>
      <c r="G52" s="1" t="s">
        <v>1</v>
      </c>
      <c r="H52" s="2" t="s">
        <v>5</v>
      </c>
      <c r="I52" s="1"/>
      <c r="J52" s="9"/>
      <c r="K52" s="1"/>
      <c r="L52" s="9"/>
      <c r="M52" s="1"/>
      <c r="N52" s="9"/>
      <c r="O52" s="1"/>
      <c r="P52" s="9"/>
      <c r="Q52" s="1"/>
      <c r="R52" s="9"/>
      <c r="S52" s="1"/>
      <c r="T52" s="9"/>
      <c r="U52" s="1"/>
      <c r="V52" s="9"/>
      <c r="W52" s="1"/>
      <c r="X52" s="3" t="s">
        <v>0</v>
      </c>
      <c r="Y52" s="1"/>
      <c r="Z52" s="10" t="s">
        <v>423</v>
      </c>
      <c r="AA52" s="1"/>
      <c r="AB52" s="10">
        <v>0</v>
      </c>
      <c r="AC52" s="1"/>
      <c r="AD52" s="10">
        <v>3</v>
      </c>
      <c r="AE52" s="1"/>
      <c r="AF52" s="10">
        <v>3</v>
      </c>
      <c r="AG52" s="1"/>
      <c r="AH52" s="10">
        <v>2</v>
      </c>
      <c r="AI52" s="1"/>
      <c r="AJ52" s="10">
        <v>2</v>
      </c>
      <c r="AK52" s="1"/>
      <c r="AL52" s="10">
        <v>10</v>
      </c>
      <c r="AM52" s="10" t="str">
        <f t="shared" si="0"/>
        <v>-</v>
      </c>
      <c r="AN52" s="1"/>
      <c r="AO52" s="10">
        <f t="shared" si="1"/>
        <v>0</v>
      </c>
      <c r="AP52" s="1"/>
      <c r="AQ52" s="10">
        <f t="shared" si="2"/>
        <v>3.15</v>
      </c>
      <c r="AR52" s="1"/>
      <c r="AS52" s="10">
        <f t="shared" si="3"/>
        <v>3.21</v>
      </c>
      <c r="AT52" s="1"/>
      <c r="AU52" s="10">
        <f t="shared" si="4"/>
        <v>2.2200000000000002</v>
      </c>
      <c r="AV52" s="1"/>
      <c r="AW52" s="10">
        <f t="shared" si="6"/>
        <v>2.36</v>
      </c>
      <c r="AX52" s="1"/>
      <c r="AY52" s="10">
        <f t="shared" si="5"/>
        <v>10.94</v>
      </c>
      <c r="AZ52" s="1"/>
      <c r="BA52" s="2" t="s">
        <v>330</v>
      </c>
      <c r="BB52" s="2" t="s">
        <v>3</v>
      </c>
    </row>
    <row r="53" spans="3:54" s="4" customFormat="1">
      <c r="C53" s="1"/>
      <c r="D53" s="1"/>
      <c r="E53" s="4" t="s">
        <v>347</v>
      </c>
      <c r="F53" s="1"/>
      <c r="G53" s="1" t="s">
        <v>1</v>
      </c>
      <c r="H53" s="2" t="s">
        <v>5</v>
      </c>
      <c r="I53" s="1"/>
      <c r="J53" s="9"/>
      <c r="K53" s="1"/>
      <c r="L53" s="9"/>
      <c r="M53" s="1"/>
      <c r="N53" s="9"/>
      <c r="O53" s="1"/>
      <c r="P53" s="9"/>
      <c r="Q53" s="1"/>
      <c r="R53" s="9"/>
      <c r="S53" s="1"/>
      <c r="T53" s="9"/>
      <c r="U53" s="1"/>
      <c r="V53" s="9"/>
      <c r="W53" s="1"/>
      <c r="X53" s="3" t="s">
        <v>0</v>
      </c>
      <c r="Y53" s="1"/>
      <c r="Z53" s="10">
        <v>2</v>
      </c>
      <c r="AA53" s="1"/>
      <c r="AB53" s="10">
        <v>10</v>
      </c>
      <c r="AC53" s="1"/>
      <c r="AD53" s="10">
        <v>102</v>
      </c>
      <c r="AE53" s="1"/>
      <c r="AF53" s="10">
        <v>102</v>
      </c>
      <c r="AG53" s="1"/>
      <c r="AH53" s="10">
        <v>102</v>
      </c>
      <c r="AI53" s="1"/>
      <c r="AJ53" s="10">
        <v>102</v>
      </c>
      <c r="AK53" s="1"/>
      <c r="AL53" s="10">
        <v>420</v>
      </c>
      <c r="AM53" s="10">
        <f t="shared" si="0"/>
        <v>2</v>
      </c>
      <c r="AN53" s="1"/>
      <c r="AO53" s="10">
        <f t="shared" si="1"/>
        <v>10.199999999999999</v>
      </c>
      <c r="AP53" s="1"/>
      <c r="AQ53" s="10">
        <f t="shared" si="2"/>
        <v>107.1</v>
      </c>
      <c r="AR53" s="1"/>
      <c r="AS53" s="10">
        <f t="shared" si="3"/>
        <v>109.14</v>
      </c>
      <c r="AT53" s="1"/>
      <c r="AU53" s="10">
        <f t="shared" si="4"/>
        <v>113.22</v>
      </c>
      <c r="AV53" s="1"/>
      <c r="AW53" s="10">
        <f t="shared" si="6"/>
        <v>120.36</v>
      </c>
      <c r="AX53" s="1"/>
      <c r="AY53" s="10">
        <f t="shared" si="5"/>
        <v>462.02</v>
      </c>
      <c r="AZ53" s="1"/>
      <c r="BA53" s="2" t="s">
        <v>330</v>
      </c>
      <c r="BB53" s="2" t="s">
        <v>3</v>
      </c>
    </row>
    <row r="54" spans="3:54" s="4" customFormat="1">
      <c r="C54" s="1"/>
      <c r="D54" s="1"/>
      <c r="E54" s="4" t="s">
        <v>346</v>
      </c>
      <c r="F54" s="1"/>
      <c r="G54" s="1" t="s">
        <v>1</v>
      </c>
      <c r="H54" s="2" t="s">
        <v>5</v>
      </c>
      <c r="I54" s="1"/>
      <c r="J54" s="9"/>
      <c r="K54" s="1"/>
      <c r="L54" s="9"/>
      <c r="M54" s="1"/>
      <c r="N54" s="9"/>
      <c r="O54" s="1"/>
      <c r="P54" s="9"/>
      <c r="Q54" s="1"/>
      <c r="R54" s="9"/>
      <c r="S54" s="1"/>
      <c r="T54" s="9"/>
      <c r="U54" s="1"/>
      <c r="V54" s="9"/>
      <c r="W54" s="1"/>
      <c r="X54" s="3" t="s">
        <v>0</v>
      </c>
      <c r="Y54" s="1"/>
      <c r="Z54" s="11" t="s">
        <v>423</v>
      </c>
      <c r="AA54" s="1"/>
      <c r="AB54" s="11">
        <v>10</v>
      </c>
      <c r="AC54" s="1"/>
      <c r="AD54" s="11">
        <v>25</v>
      </c>
      <c r="AE54" s="1"/>
      <c r="AF54" s="11">
        <v>25</v>
      </c>
      <c r="AG54" s="1"/>
      <c r="AH54" s="11">
        <v>20</v>
      </c>
      <c r="AI54" s="1"/>
      <c r="AJ54" s="11">
        <v>20</v>
      </c>
      <c r="AK54" s="1"/>
      <c r="AL54" s="11">
        <v>100</v>
      </c>
      <c r="AM54" s="11" t="str">
        <f t="shared" si="0"/>
        <v>-</v>
      </c>
      <c r="AN54" s="32"/>
      <c r="AO54" s="11">
        <f t="shared" si="1"/>
        <v>10.199999999999999</v>
      </c>
      <c r="AP54" s="32"/>
      <c r="AQ54" s="11">
        <f t="shared" si="2"/>
        <v>26.25</v>
      </c>
      <c r="AR54" s="32"/>
      <c r="AS54" s="11">
        <f t="shared" si="3"/>
        <v>26.75</v>
      </c>
      <c r="AT54" s="32"/>
      <c r="AU54" s="11">
        <f t="shared" si="4"/>
        <v>22.2</v>
      </c>
      <c r="AV54" s="32"/>
      <c r="AW54" s="11">
        <f t="shared" si="6"/>
        <v>23.6</v>
      </c>
      <c r="AX54" s="32"/>
      <c r="AY54" s="11">
        <f t="shared" si="5"/>
        <v>109</v>
      </c>
      <c r="AZ54" s="1"/>
      <c r="BA54" s="2" t="s">
        <v>330</v>
      </c>
      <c r="BB54" s="2" t="s">
        <v>65</v>
      </c>
    </row>
    <row r="55" spans="3:54" s="4" customFormat="1">
      <c r="C55" s="1"/>
      <c r="D55" s="8" t="s">
        <v>64</v>
      </c>
      <c r="E55" s="1"/>
      <c r="F55" s="1"/>
      <c r="G55" s="1" t="s">
        <v>1</v>
      </c>
      <c r="H55" s="2" t="s">
        <v>0</v>
      </c>
      <c r="I55" s="1"/>
      <c r="J55" s="9"/>
      <c r="K55" s="1"/>
      <c r="L55" s="9"/>
      <c r="M55" s="1"/>
      <c r="N55" s="9"/>
      <c r="O55" s="1"/>
      <c r="P55" s="9"/>
      <c r="Q55" s="1"/>
      <c r="R55" s="9"/>
      <c r="S55" s="1"/>
      <c r="T55" s="9"/>
      <c r="U55" s="1"/>
      <c r="V55" s="9"/>
      <c r="W55" s="1"/>
      <c r="X55" s="3" t="s">
        <v>0</v>
      </c>
      <c r="Y55" s="1"/>
      <c r="Z55" s="10">
        <v>10</v>
      </c>
      <c r="AA55" s="1"/>
      <c r="AB55" s="10">
        <v>32</v>
      </c>
      <c r="AC55" s="1"/>
      <c r="AD55" s="10">
        <v>184</v>
      </c>
      <c r="AE55" s="1"/>
      <c r="AF55" s="10">
        <v>183</v>
      </c>
      <c r="AG55" s="1"/>
      <c r="AH55" s="10">
        <v>176</v>
      </c>
      <c r="AI55" s="1"/>
      <c r="AJ55" s="10">
        <v>176</v>
      </c>
      <c r="AK55" s="1"/>
      <c r="AL55" s="10">
        <v>761</v>
      </c>
      <c r="AM55" s="10">
        <f t="shared" si="0"/>
        <v>10</v>
      </c>
      <c r="AN55" s="1"/>
      <c r="AO55" s="10">
        <f t="shared" si="1"/>
        <v>32.64</v>
      </c>
      <c r="AP55" s="1"/>
      <c r="AQ55" s="10">
        <f t="shared" si="2"/>
        <v>193.2</v>
      </c>
      <c r="AR55" s="1"/>
      <c r="AS55" s="10">
        <f t="shared" si="3"/>
        <v>195.81</v>
      </c>
      <c r="AT55" s="1"/>
      <c r="AU55" s="10">
        <f t="shared" si="4"/>
        <v>195.36</v>
      </c>
      <c r="AV55" s="1"/>
      <c r="AW55" s="10">
        <f t="shared" si="6"/>
        <v>207.68</v>
      </c>
      <c r="AX55" s="1"/>
      <c r="AY55" s="10">
        <f t="shared" si="5"/>
        <v>834.69</v>
      </c>
      <c r="AZ55" s="1"/>
      <c r="BA55" s="2" t="s">
        <v>0</v>
      </c>
      <c r="BB55" s="2" t="s">
        <v>0</v>
      </c>
    </row>
    <row r="56" spans="3:54" s="4" customFormat="1">
      <c r="C56" s="1"/>
      <c r="D56" s="8" t="s">
        <v>63</v>
      </c>
      <c r="E56" s="1"/>
      <c r="F56" s="1"/>
      <c r="G56" s="1" t="s">
        <v>1</v>
      </c>
      <c r="H56" s="2"/>
      <c r="I56" s="1"/>
      <c r="J56" s="3"/>
      <c r="K56" s="1"/>
      <c r="L56" s="3"/>
      <c r="M56" s="1"/>
      <c r="N56" s="3"/>
      <c r="O56" s="1"/>
      <c r="P56" s="3"/>
      <c r="Q56" s="1"/>
      <c r="R56" s="3"/>
      <c r="S56" s="1"/>
      <c r="T56" s="3"/>
      <c r="U56" s="1"/>
      <c r="V56" s="3"/>
      <c r="W56" s="1"/>
      <c r="X56" s="2"/>
      <c r="Y56" s="1"/>
      <c r="Z56" s="3"/>
      <c r="AA56" s="1"/>
      <c r="AB56" s="3"/>
      <c r="AC56" s="1"/>
      <c r="AD56" s="3"/>
      <c r="AE56" s="1"/>
      <c r="AF56" s="3"/>
      <c r="AG56" s="1"/>
      <c r="AH56" s="3"/>
      <c r="AI56" s="1"/>
      <c r="AJ56" s="3"/>
      <c r="AK56" s="1"/>
      <c r="AL56" s="3"/>
      <c r="AM56" s="10"/>
      <c r="AN56" s="1"/>
      <c r="AO56" s="10"/>
      <c r="AP56" s="1"/>
      <c r="AQ56" s="10"/>
      <c r="AR56" s="1"/>
      <c r="AS56" s="10"/>
      <c r="AT56" s="1"/>
      <c r="AU56" s="10"/>
      <c r="AV56" s="1"/>
      <c r="AW56" s="10">
        <f t="shared" si="6"/>
        <v>0</v>
      </c>
      <c r="AX56" s="1"/>
      <c r="AY56" s="10">
        <f t="shared" si="5"/>
        <v>0</v>
      </c>
      <c r="AZ56" s="1"/>
      <c r="BA56" s="2"/>
      <c r="BB56" s="2"/>
    </row>
    <row r="57" spans="3:54" s="4" customFormat="1">
      <c r="C57" s="1"/>
      <c r="D57" s="1"/>
      <c r="E57" s="4" t="s">
        <v>62</v>
      </c>
      <c r="F57" s="1"/>
      <c r="G57" s="1" t="s">
        <v>1</v>
      </c>
      <c r="H57" s="2"/>
      <c r="I57" s="1"/>
      <c r="J57" s="3"/>
      <c r="K57" s="1"/>
      <c r="L57" s="3"/>
      <c r="M57" s="1"/>
      <c r="N57" s="3"/>
      <c r="O57" s="1"/>
      <c r="P57" s="3"/>
      <c r="Q57" s="1"/>
      <c r="R57" s="3"/>
      <c r="S57" s="1"/>
      <c r="T57" s="3"/>
      <c r="U57" s="1"/>
      <c r="V57" s="3"/>
      <c r="W57" s="1"/>
      <c r="X57" s="2"/>
      <c r="Y57" s="1"/>
      <c r="Z57" s="3"/>
      <c r="AA57" s="1"/>
      <c r="AB57" s="3"/>
      <c r="AC57" s="1"/>
      <c r="AD57" s="3"/>
      <c r="AE57" s="1"/>
      <c r="AF57" s="3"/>
      <c r="AG57" s="1"/>
      <c r="AH57" s="3"/>
      <c r="AI57" s="1"/>
      <c r="AJ57" s="3"/>
      <c r="AK57" s="1"/>
      <c r="AL57" s="3"/>
      <c r="AM57" s="10"/>
      <c r="AN57" s="1"/>
      <c r="AO57" s="10"/>
      <c r="AP57" s="1"/>
      <c r="AQ57" s="10"/>
      <c r="AR57" s="1"/>
      <c r="AS57" s="10"/>
      <c r="AT57" s="1"/>
      <c r="AU57" s="10"/>
      <c r="AV57" s="1"/>
      <c r="AW57" s="10">
        <f t="shared" si="6"/>
        <v>0</v>
      </c>
      <c r="AX57" s="1"/>
      <c r="AY57" s="10">
        <f t="shared" si="5"/>
        <v>0</v>
      </c>
      <c r="AZ57" s="1"/>
      <c r="BA57" s="2"/>
      <c r="BB57" s="2"/>
    </row>
    <row r="58" spans="3:54" s="4" customFormat="1">
      <c r="C58" s="1"/>
      <c r="D58" s="1"/>
      <c r="E58" s="4" t="s">
        <v>61</v>
      </c>
      <c r="F58" s="1"/>
      <c r="G58" s="1" t="s">
        <v>1</v>
      </c>
      <c r="H58" s="2" t="s">
        <v>5</v>
      </c>
      <c r="I58" s="1"/>
      <c r="J58" s="9"/>
      <c r="K58" s="1"/>
      <c r="L58" s="9"/>
      <c r="M58" s="1"/>
      <c r="N58" s="9"/>
      <c r="O58" s="1"/>
      <c r="P58" s="9"/>
      <c r="Q58" s="1"/>
      <c r="R58" s="9"/>
      <c r="S58" s="1"/>
      <c r="T58" s="9"/>
      <c r="U58" s="1"/>
      <c r="V58" s="9"/>
      <c r="W58" s="1"/>
      <c r="X58" s="3" t="s">
        <v>0</v>
      </c>
      <c r="Y58" s="1"/>
      <c r="Z58" s="10">
        <v>0</v>
      </c>
      <c r="AA58" s="1"/>
      <c r="AB58" s="10">
        <v>0</v>
      </c>
      <c r="AC58" s="1"/>
      <c r="AD58" s="10">
        <v>67</v>
      </c>
      <c r="AE58" s="1"/>
      <c r="AF58" s="10">
        <v>66</v>
      </c>
      <c r="AG58" s="1"/>
      <c r="AH58" s="10">
        <v>66</v>
      </c>
      <c r="AI58" s="1"/>
      <c r="AJ58" s="10">
        <v>66</v>
      </c>
      <c r="AK58" s="1"/>
      <c r="AL58" s="10">
        <v>265</v>
      </c>
      <c r="AM58" s="10">
        <f t="shared" si="0"/>
        <v>0</v>
      </c>
      <c r="AN58" s="1"/>
      <c r="AO58" s="10">
        <f t="shared" si="1"/>
        <v>0</v>
      </c>
      <c r="AP58" s="1"/>
      <c r="AQ58" s="10">
        <f t="shared" si="2"/>
        <v>70.349999999999994</v>
      </c>
      <c r="AR58" s="1"/>
      <c r="AS58" s="10">
        <f t="shared" si="3"/>
        <v>70.62</v>
      </c>
      <c r="AT58" s="1"/>
      <c r="AU58" s="10">
        <f t="shared" si="4"/>
        <v>73.260000000000005</v>
      </c>
      <c r="AV58" s="1"/>
      <c r="AW58" s="10">
        <f t="shared" si="6"/>
        <v>77.88</v>
      </c>
      <c r="AX58" s="1"/>
      <c r="AY58" s="10">
        <f t="shared" si="5"/>
        <v>292.11</v>
      </c>
      <c r="AZ58" s="1"/>
      <c r="BA58" s="2" t="s">
        <v>330</v>
      </c>
      <c r="BB58" s="2" t="s">
        <v>14</v>
      </c>
    </row>
    <row r="59" spans="3:54" s="4" customFormat="1">
      <c r="C59" s="1"/>
      <c r="D59" s="1"/>
      <c r="E59" s="4" t="s">
        <v>60</v>
      </c>
      <c r="F59" s="1"/>
      <c r="G59" s="1" t="s">
        <v>1</v>
      </c>
      <c r="H59" s="2" t="s">
        <v>59</v>
      </c>
      <c r="I59" s="1"/>
      <c r="J59" s="12">
        <v>0</v>
      </c>
      <c r="K59" s="1"/>
      <c r="L59" s="12">
        <v>2</v>
      </c>
      <c r="M59" s="1"/>
      <c r="N59" s="12">
        <v>2</v>
      </c>
      <c r="O59" s="1"/>
      <c r="P59" s="12">
        <v>2</v>
      </c>
      <c r="Q59" s="1"/>
      <c r="R59" s="12">
        <v>6</v>
      </c>
      <c r="S59" s="1"/>
      <c r="T59" s="12">
        <v>6</v>
      </c>
      <c r="U59" s="1"/>
      <c r="V59" s="12">
        <v>18</v>
      </c>
      <c r="W59" s="1"/>
      <c r="X59" s="10">
        <v>3.5</v>
      </c>
      <c r="Y59" s="1"/>
      <c r="Z59" s="10">
        <v>0</v>
      </c>
      <c r="AA59" s="1"/>
      <c r="AB59" s="10">
        <v>0</v>
      </c>
      <c r="AC59" s="1"/>
      <c r="AD59" s="10">
        <v>10.5</v>
      </c>
      <c r="AE59" s="1"/>
      <c r="AF59" s="10">
        <v>10.5</v>
      </c>
      <c r="AG59" s="1"/>
      <c r="AH59" s="10">
        <v>21</v>
      </c>
      <c r="AI59" s="1"/>
      <c r="AJ59" s="10">
        <v>21</v>
      </c>
      <c r="AK59" s="1"/>
      <c r="AL59" s="10">
        <v>63</v>
      </c>
      <c r="AM59" s="10">
        <f t="shared" si="0"/>
        <v>0</v>
      </c>
      <c r="AN59" s="1"/>
      <c r="AO59" s="10">
        <f t="shared" si="1"/>
        <v>0</v>
      </c>
      <c r="AP59" s="1"/>
      <c r="AQ59" s="10">
        <f t="shared" si="2"/>
        <v>11.025</v>
      </c>
      <c r="AR59" s="1"/>
      <c r="AS59" s="10">
        <f t="shared" si="3"/>
        <v>11.234999999999999</v>
      </c>
      <c r="AT59" s="1"/>
      <c r="AU59" s="10">
        <f t="shared" si="4"/>
        <v>23.31</v>
      </c>
      <c r="AV59" s="1"/>
      <c r="AW59" s="10">
        <f t="shared" si="6"/>
        <v>24.78</v>
      </c>
      <c r="AX59" s="1"/>
      <c r="AY59" s="10">
        <f t="shared" si="5"/>
        <v>70.349999999999994</v>
      </c>
      <c r="AZ59" s="1"/>
      <c r="BA59" s="2" t="s">
        <v>330</v>
      </c>
      <c r="BB59" s="2" t="s">
        <v>14</v>
      </c>
    </row>
    <row r="60" spans="3:54" s="4" customFormat="1">
      <c r="C60" s="1"/>
      <c r="D60" s="1"/>
      <c r="E60" s="4" t="s">
        <v>419</v>
      </c>
      <c r="F60" s="1"/>
      <c r="G60" s="1" t="s">
        <v>1</v>
      </c>
      <c r="H60" s="2" t="s">
        <v>345</v>
      </c>
      <c r="I60" s="1"/>
      <c r="J60" s="12">
        <v>0</v>
      </c>
      <c r="K60" s="1"/>
      <c r="L60" s="12" t="s">
        <v>423</v>
      </c>
      <c r="M60" s="1"/>
      <c r="N60" s="12">
        <v>1</v>
      </c>
      <c r="O60" s="1"/>
      <c r="P60" s="12">
        <v>1</v>
      </c>
      <c r="Q60" s="1"/>
      <c r="R60" s="12">
        <v>0</v>
      </c>
      <c r="S60" s="1"/>
      <c r="T60" s="12">
        <v>0</v>
      </c>
      <c r="U60" s="1"/>
      <c r="V60" s="12">
        <v>2</v>
      </c>
      <c r="W60" s="1"/>
      <c r="X60" s="10">
        <v>5</v>
      </c>
      <c r="Y60" s="1"/>
      <c r="Z60" s="11">
        <v>0</v>
      </c>
      <c r="AA60" s="1"/>
      <c r="AB60" s="11">
        <v>0</v>
      </c>
      <c r="AC60" s="1"/>
      <c r="AD60" s="11">
        <v>5</v>
      </c>
      <c r="AE60" s="1"/>
      <c r="AF60" s="11">
        <v>5</v>
      </c>
      <c r="AG60" s="1"/>
      <c r="AH60" s="11">
        <v>0</v>
      </c>
      <c r="AI60" s="1"/>
      <c r="AJ60" s="11">
        <v>0</v>
      </c>
      <c r="AK60" s="1"/>
      <c r="AL60" s="11">
        <v>10</v>
      </c>
      <c r="AM60" s="11">
        <f t="shared" si="0"/>
        <v>0</v>
      </c>
      <c r="AN60" s="32"/>
      <c r="AO60" s="11">
        <f t="shared" si="1"/>
        <v>0</v>
      </c>
      <c r="AP60" s="32"/>
      <c r="AQ60" s="11">
        <f t="shared" si="2"/>
        <v>5.25</v>
      </c>
      <c r="AR60" s="32"/>
      <c r="AS60" s="11">
        <f t="shared" si="3"/>
        <v>5.35</v>
      </c>
      <c r="AT60" s="32"/>
      <c r="AU60" s="11">
        <f t="shared" si="4"/>
        <v>0</v>
      </c>
      <c r="AV60" s="32"/>
      <c r="AW60" s="11">
        <f t="shared" si="6"/>
        <v>0</v>
      </c>
      <c r="AX60" s="32"/>
      <c r="AY60" s="11">
        <f t="shared" si="5"/>
        <v>10.6</v>
      </c>
      <c r="AZ60" s="1"/>
      <c r="BA60" s="2" t="s">
        <v>330</v>
      </c>
      <c r="BB60" s="2" t="s">
        <v>14</v>
      </c>
    </row>
    <row r="61" spans="3:54" s="4" customFormat="1">
      <c r="C61" s="1"/>
      <c r="D61" s="8" t="s">
        <v>420</v>
      </c>
      <c r="E61" s="1"/>
      <c r="F61" s="1"/>
      <c r="G61" s="1" t="s">
        <v>1</v>
      </c>
      <c r="H61" s="2" t="s">
        <v>0</v>
      </c>
      <c r="I61" s="1"/>
      <c r="J61" s="9"/>
      <c r="K61" s="1"/>
      <c r="L61" s="9"/>
      <c r="M61" s="1"/>
      <c r="N61" s="9"/>
      <c r="O61" s="1"/>
      <c r="P61" s="9"/>
      <c r="Q61" s="1"/>
      <c r="R61" s="9"/>
      <c r="S61" s="1"/>
      <c r="T61" s="9"/>
      <c r="U61" s="1"/>
      <c r="V61" s="9"/>
      <c r="W61" s="1"/>
      <c r="X61" s="3" t="s">
        <v>0</v>
      </c>
      <c r="Y61" s="1"/>
      <c r="Z61" s="11">
        <v>0</v>
      </c>
      <c r="AA61" s="1"/>
      <c r="AB61" s="11">
        <v>0</v>
      </c>
      <c r="AC61" s="1"/>
      <c r="AD61" s="11">
        <v>82.5</v>
      </c>
      <c r="AE61" s="1"/>
      <c r="AF61" s="11">
        <v>81.5</v>
      </c>
      <c r="AG61" s="1"/>
      <c r="AH61" s="11">
        <v>87</v>
      </c>
      <c r="AI61" s="1"/>
      <c r="AJ61" s="11">
        <v>87</v>
      </c>
      <c r="AK61" s="1"/>
      <c r="AL61" s="11">
        <v>338</v>
      </c>
      <c r="AM61" s="34">
        <f t="shared" si="0"/>
        <v>0</v>
      </c>
      <c r="AN61" s="33"/>
      <c r="AO61" s="34">
        <f t="shared" si="1"/>
        <v>0</v>
      </c>
      <c r="AP61" s="33"/>
      <c r="AQ61" s="34">
        <f t="shared" si="2"/>
        <v>86.625</v>
      </c>
      <c r="AR61" s="33"/>
      <c r="AS61" s="34">
        <f t="shared" si="3"/>
        <v>87.204999999999998</v>
      </c>
      <c r="AT61" s="33"/>
      <c r="AU61" s="34">
        <f t="shared" si="4"/>
        <v>96.57</v>
      </c>
      <c r="AV61" s="33"/>
      <c r="AW61" s="34">
        <f t="shared" si="6"/>
        <v>102.66</v>
      </c>
      <c r="AX61" s="33"/>
      <c r="AY61" s="34">
        <f t="shared" si="5"/>
        <v>373.05999999999995</v>
      </c>
      <c r="AZ61" s="1"/>
      <c r="BA61" s="2" t="s">
        <v>0</v>
      </c>
      <c r="BB61" s="2" t="s">
        <v>0</v>
      </c>
    </row>
    <row r="62" spans="3:54" s="4" customFormat="1">
      <c r="C62" s="8" t="s">
        <v>54</v>
      </c>
      <c r="D62" s="1"/>
      <c r="E62" s="1"/>
      <c r="F62" s="1"/>
      <c r="G62" s="1" t="s">
        <v>1</v>
      </c>
      <c r="H62" s="2" t="s">
        <v>0</v>
      </c>
      <c r="I62" s="1"/>
      <c r="J62" s="9"/>
      <c r="K62" s="1"/>
      <c r="L62" s="9"/>
      <c r="M62" s="1"/>
      <c r="N62" s="9"/>
      <c r="O62" s="1"/>
      <c r="P62" s="9"/>
      <c r="Q62" s="1"/>
      <c r="R62" s="9"/>
      <c r="S62" s="1"/>
      <c r="T62" s="9"/>
      <c r="U62" s="1"/>
      <c r="V62" s="9"/>
      <c r="W62" s="1"/>
      <c r="X62" s="3" t="s">
        <v>0</v>
      </c>
      <c r="Y62" s="1"/>
      <c r="Z62" s="10">
        <v>10</v>
      </c>
      <c r="AA62" s="1"/>
      <c r="AB62" s="10">
        <v>32</v>
      </c>
      <c r="AC62" s="1"/>
      <c r="AD62" s="10">
        <v>266.5</v>
      </c>
      <c r="AE62" s="1"/>
      <c r="AF62" s="10">
        <v>264.5</v>
      </c>
      <c r="AG62" s="1"/>
      <c r="AH62" s="10">
        <v>263</v>
      </c>
      <c r="AI62" s="1"/>
      <c r="AJ62" s="10">
        <v>263</v>
      </c>
      <c r="AK62" s="1"/>
      <c r="AL62" s="10">
        <v>1099</v>
      </c>
      <c r="AM62" s="10">
        <f t="shared" si="0"/>
        <v>10</v>
      </c>
      <c r="AN62" s="1"/>
      <c r="AO62" s="10">
        <f t="shared" si="1"/>
        <v>32.64</v>
      </c>
      <c r="AP62" s="1"/>
      <c r="AQ62" s="10">
        <f t="shared" si="2"/>
        <v>279.82499999999999</v>
      </c>
      <c r="AR62" s="1"/>
      <c r="AS62" s="10">
        <f t="shared" si="3"/>
        <v>283.01499999999999</v>
      </c>
      <c r="AT62" s="1"/>
      <c r="AU62" s="10">
        <f t="shared" si="4"/>
        <v>291.93</v>
      </c>
      <c r="AV62" s="1"/>
      <c r="AW62" s="10">
        <f t="shared" si="6"/>
        <v>310.33999999999997</v>
      </c>
      <c r="AX62" s="1"/>
      <c r="AY62" s="10">
        <f t="shared" si="5"/>
        <v>1207.75</v>
      </c>
      <c r="AZ62" s="1"/>
      <c r="BA62" s="2" t="s">
        <v>0</v>
      </c>
      <c r="BB62" s="2" t="s">
        <v>0</v>
      </c>
    </row>
    <row r="63" spans="3:54" s="4" customFormat="1">
      <c r="C63" s="8" t="s">
        <v>344</v>
      </c>
      <c r="D63" s="1"/>
      <c r="E63" s="1"/>
      <c r="F63" s="1"/>
      <c r="G63" s="1" t="s">
        <v>1</v>
      </c>
      <c r="H63" s="2"/>
      <c r="I63" s="1"/>
      <c r="J63" s="3"/>
      <c r="K63" s="1"/>
      <c r="L63" s="3"/>
      <c r="M63" s="1"/>
      <c r="N63" s="3"/>
      <c r="O63" s="1"/>
      <c r="P63" s="3"/>
      <c r="Q63" s="1"/>
      <c r="R63" s="3"/>
      <c r="S63" s="1"/>
      <c r="T63" s="3"/>
      <c r="U63" s="1"/>
      <c r="V63" s="3"/>
      <c r="W63" s="1"/>
      <c r="X63" s="2"/>
      <c r="Y63" s="1"/>
      <c r="Z63" s="3"/>
      <c r="AA63" s="1"/>
      <c r="AB63" s="3"/>
      <c r="AC63" s="1"/>
      <c r="AD63" s="3"/>
      <c r="AE63" s="1"/>
      <c r="AF63" s="3"/>
      <c r="AG63" s="1"/>
      <c r="AH63" s="3"/>
      <c r="AI63" s="1"/>
      <c r="AJ63" s="3"/>
      <c r="AK63" s="1"/>
      <c r="AL63" s="3"/>
      <c r="AM63" s="10">
        <f t="shared" si="0"/>
        <v>0</v>
      </c>
      <c r="AN63" s="1"/>
      <c r="AO63" s="10">
        <f t="shared" si="1"/>
        <v>0</v>
      </c>
      <c r="AP63" s="1"/>
      <c r="AQ63" s="10">
        <f t="shared" si="2"/>
        <v>0</v>
      </c>
      <c r="AR63" s="1"/>
      <c r="AS63" s="10">
        <f t="shared" si="3"/>
        <v>0</v>
      </c>
      <c r="AT63" s="1"/>
      <c r="AU63" s="10">
        <f t="shared" si="4"/>
        <v>0</v>
      </c>
      <c r="AV63" s="1"/>
      <c r="AW63" s="10">
        <f t="shared" si="6"/>
        <v>0</v>
      </c>
      <c r="AX63" s="1"/>
      <c r="AY63" s="10">
        <f t="shared" si="5"/>
        <v>0</v>
      </c>
      <c r="AZ63" s="1"/>
      <c r="BA63" s="2"/>
      <c r="BB63" s="2"/>
    </row>
    <row r="64" spans="3:54" s="4" customFormat="1">
      <c r="C64" s="1"/>
      <c r="D64" s="4" t="s">
        <v>343</v>
      </c>
      <c r="E64" s="1"/>
      <c r="F64" s="1"/>
      <c r="G64" s="1" t="s">
        <v>1</v>
      </c>
      <c r="H64" s="2" t="s">
        <v>5</v>
      </c>
      <c r="I64" s="1"/>
      <c r="J64" s="9"/>
      <c r="K64" s="1"/>
      <c r="L64" s="9"/>
      <c r="M64" s="1"/>
      <c r="N64" s="9"/>
      <c r="O64" s="1"/>
      <c r="P64" s="9"/>
      <c r="Q64" s="1"/>
      <c r="R64" s="9"/>
      <c r="S64" s="1"/>
      <c r="T64" s="9"/>
      <c r="U64" s="1"/>
      <c r="V64" s="9"/>
      <c r="W64" s="1"/>
      <c r="X64" s="3" t="s">
        <v>0</v>
      </c>
      <c r="Y64" s="1"/>
      <c r="Z64" s="10">
        <v>0</v>
      </c>
      <c r="AA64" s="1"/>
      <c r="AB64" s="10">
        <v>0</v>
      </c>
      <c r="AC64" s="1"/>
      <c r="AD64" s="10">
        <v>12</v>
      </c>
      <c r="AE64" s="1"/>
      <c r="AF64" s="10">
        <v>11</v>
      </c>
      <c r="AG64" s="1"/>
      <c r="AH64" s="10">
        <v>9</v>
      </c>
      <c r="AI64" s="1"/>
      <c r="AJ64" s="10">
        <v>8</v>
      </c>
      <c r="AK64" s="1"/>
      <c r="AL64" s="10">
        <v>40</v>
      </c>
      <c r="AM64" s="10">
        <f t="shared" si="0"/>
        <v>0</v>
      </c>
      <c r="AN64" s="1"/>
      <c r="AO64" s="10">
        <f t="shared" si="1"/>
        <v>0</v>
      </c>
      <c r="AP64" s="1"/>
      <c r="AQ64" s="10">
        <f t="shared" si="2"/>
        <v>12.6</v>
      </c>
      <c r="AR64" s="1"/>
      <c r="AS64" s="10">
        <f t="shared" si="3"/>
        <v>11.77</v>
      </c>
      <c r="AT64" s="1"/>
      <c r="AU64" s="10">
        <f t="shared" si="4"/>
        <v>9.99</v>
      </c>
      <c r="AV64" s="1"/>
      <c r="AW64" s="10">
        <f t="shared" si="6"/>
        <v>9.44</v>
      </c>
      <c r="AX64" s="1"/>
      <c r="AY64" s="10">
        <f t="shared" si="5"/>
        <v>43.8</v>
      </c>
      <c r="AZ64" s="1"/>
      <c r="BA64" s="2" t="s">
        <v>330</v>
      </c>
      <c r="BB64" s="2" t="s">
        <v>14</v>
      </c>
    </row>
    <row r="65" spans="2:54" s="4" customFormat="1">
      <c r="B65" s="1"/>
      <c r="C65" s="1"/>
      <c r="D65" s="4" t="s">
        <v>342</v>
      </c>
      <c r="E65" s="1"/>
      <c r="F65" s="1"/>
      <c r="G65" s="1" t="s">
        <v>1</v>
      </c>
      <c r="H65" s="2" t="s">
        <v>5</v>
      </c>
      <c r="I65" s="1"/>
      <c r="J65" s="9"/>
      <c r="K65" s="1"/>
      <c r="L65" s="9"/>
      <c r="M65" s="1"/>
      <c r="N65" s="9"/>
      <c r="O65" s="1"/>
      <c r="P65" s="9"/>
      <c r="Q65" s="1"/>
      <c r="R65" s="9"/>
      <c r="S65" s="1"/>
      <c r="T65" s="9"/>
      <c r="U65" s="1"/>
      <c r="V65" s="9"/>
      <c r="W65" s="1"/>
      <c r="X65" s="3" t="s">
        <v>0</v>
      </c>
      <c r="Y65" s="1"/>
      <c r="Z65" s="11">
        <v>1</v>
      </c>
      <c r="AA65" s="1"/>
      <c r="AB65" s="11">
        <v>0</v>
      </c>
      <c r="AC65" s="1"/>
      <c r="AD65" s="11">
        <v>3.5</v>
      </c>
      <c r="AE65" s="1"/>
      <c r="AF65" s="11">
        <v>3.5</v>
      </c>
      <c r="AG65" s="1"/>
      <c r="AH65" s="11">
        <v>3</v>
      </c>
      <c r="AI65" s="1"/>
      <c r="AJ65" s="11">
        <v>2.5</v>
      </c>
      <c r="AK65" s="1"/>
      <c r="AL65" s="11">
        <v>13.5</v>
      </c>
      <c r="AM65" s="11">
        <f t="shared" si="0"/>
        <v>1</v>
      </c>
      <c r="AN65" s="32"/>
      <c r="AO65" s="11">
        <f t="shared" si="1"/>
        <v>0</v>
      </c>
      <c r="AP65" s="32"/>
      <c r="AQ65" s="11">
        <f t="shared" si="2"/>
        <v>3.6749999999999998</v>
      </c>
      <c r="AR65" s="32"/>
      <c r="AS65" s="11">
        <f t="shared" si="3"/>
        <v>3.7450000000000001</v>
      </c>
      <c r="AT65" s="32"/>
      <c r="AU65" s="11">
        <f t="shared" si="4"/>
        <v>3.33</v>
      </c>
      <c r="AV65" s="32"/>
      <c r="AW65" s="11">
        <f t="shared" si="6"/>
        <v>2.95</v>
      </c>
      <c r="AX65" s="32"/>
      <c r="AY65" s="11">
        <f t="shared" si="5"/>
        <v>14.7</v>
      </c>
      <c r="AZ65" s="1"/>
      <c r="BA65" s="2" t="s">
        <v>330</v>
      </c>
      <c r="BB65" s="2" t="s">
        <v>14</v>
      </c>
    </row>
    <row r="66" spans="2:54" s="4" customFormat="1">
      <c r="B66" s="1"/>
      <c r="C66" s="8" t="s">
        <v>341</v>
      </c>
      <c r="D66" s="1"/>
      <c r="E66" s="1"/>
      <c r="F66" s="1"/>
      <c r="G66" s="1" t="s">
        <v>1</v>
      </c>
      <c r="H66" s="2" t="s">
        <v>0</v>
      </c>
      <c r="I66" s="1"/>
      <c r="J66" s="9"/>
      <c r="K66" s="1"/>
      <c r="L66" s="9"/>
      <c r="M66" s="1"/>
      <c r="N66" s="9"/>
      <c r="O66" s="1"/>
      <c r="P66" s="9"/>
      <c r="Q66" s="1"/>
      <c r="R66" s="9"/>
      <c r="S66" s="1"/>
      <c r="T66" s="9"/>
      <c r="U66" s="1"/>
      <c r="V66" s="9"/>
      <c r="W66" s="1"/>
      <c r="X66" s="3" t="s">
        <v>0</v>
      </c>
      <c r="Y66" s="1"/>
      <c r="Z66" s="10">
        <v>1</v>
      </c>
      <c r="AA66" s="1"/>
      <c r="AB66" s="10">
        <v>0</v>
      </c>
      <c r="AC66" s="1"/>
      <c r="AD66" s="10">
        <v>15.5</v>
      </c>
      <c r="AE66" s="1"/>
      <c r="AF66" s="10">
        <v>14.5</v>
      </c>
      <c r="AG66" s="1"/>
      <c r="AH66" s="10">
        <v>12</v>
      </c>
      <c r="AI66" s="1"/>
      <c r="AJ66" s="10">
        <v>10.5</v>
      </c>
      <c r="AK66" s="1"/>
      <c r="AL66" s="10">
        <v>53.5</v>
      </c>
      <c r="AM66" s="10">
        <f t="shared" si="0"/>
        <v>1</v>
      </c>
      <c r="AN66" s="1"/>
      <c r="AO66" s="10">
        <f t="shared" si="1"/>
        <v>0</v>
      </c>
      <c r="AP66" s="1"/>
      <c r="AQ66" s="10">
        <f t="shared" si="2"/>
        <v>16.274999999999999</v>
      </c>
      <c r="AR66" s="1"/>
      <c r="AS66" s="10">
        <f t="shared" si="3"/>
        <v>15.515000000000001</v>
      </c>
      <c r="AT66" s="1"/>
      <c r="AU66" s="10">
        <f t="shared" si="4"/>
        <v>13.32</v>
      </c>
      <c r="AV66" s="1"/>
      <c r="AW66" s="10">
        <f t="shared" si="6"/>
        <v>12.39</v>
      </c>
      <c r="AX66" s="1"/>
      <c r="AY66" s="10">
        <f t="shared" si="5"/>
        <v>58.5</v>
      </c>
      <c r="AZ66" s="1"/>
      <c r="BA66" s="2" t="s">
        <v>0</v>
      </c>
      <c r="BB66" s="2" t="s">
        <v>0</v>
      </c>
    </row>
    <row r="67" spans="2:54" s="4" customFormat="1">
      <c r="B67" s="1"/>
      <c r="C67" s="8" t="s">
        <v>47</v>
      </c>
      <c r="D67" s="1"/>
      <c r="E67" s="1"/>
      <c r="F67" s="1"/>
      <c r="G67" s="1" t="s">
        <v>1</v>
      </c>
      <c r="H67" s="2"/>
      <c r="I67" s="1"/>
      <c r="J67" s="3"/>
      <c r="K67" s="1"/>
      <c r="L67" s="3"/>
      <c r="M67" s="1"/>
      <c r="N67" s="3"/>
      <c r="O67" s="1"/>
      <c r="P67" s="3"/>
      <c r="Q67" s="1"/>
      <c r="R67" s="3"/>
      <c r="S67" s="1"/>
      <c r="T67" s="3"/>
      <c r="U67" s="1"/>
      <c r="V67" s="3"/>
      <c r="W67" s="1"/>
      <c r="X67" s="2"/>
      <c r="Y67" s="1"/>
      <c r="Z67" s="3"/>
      <c r="AA67" s="1"/>
      <c r="AB67" s="3"/>
      <c r="AC67" s="1"/>
      <c r="AD67" s="3"/>
      <c r="AE67" s="1"/>
      <c r="AF67" s="3"/>
      <c r="AG67" s="1"/>
      <c r="AH67" s="3"/>
      <c r="AI67" s="1"/>
      <c r="AJ67" s="3"/>
      <c r="AK67" s="1"/>
      <c r="AL67" s="3"/>
      <c r="AM67" s="10"/>
      <c r="AN67" s="1"/>
      <c r="AO67" s="10"/>
      <c r="AP67" s="1"/>
      <c r="AQ67" s="10"/>
      <c r="AR67" s="1"/>
      <c r="AS67" s="10"/>
      <c r="AT67" s="1"/>
      <c r="AU67" s="10"/>
      <c r="AV67" s="1"/>
      <c r="AW67" s="10">
        <f t="shared" si="6"/>
        <v>0</v>
      </c>
      <c r="AX67" s="1"/>
      <c r="AY67" s="10">
        <f t="shared" si="5"/>
        <v>0</v>
      </c>
      <c r="AZ67" s="1"/>
      <c r="BA67" s="2"/>
      <c r="BB67" s="2"/>
    </row>
    <row r="68" spans="2:54" s="4" customFormat="1">
      <c r="B68" s="1"/>
      <c r="C68" s="1"/>
      <c r="D68" s="8" t="s">
        <v>46</v>
      </c>
      <c r="E68" s="1"/>
      <c r="F68" s="1"/>
      <c r="G68" s="1" t="s">
        <v>1</v>
      </c>
      <c r="H68" s="2"/>
      <c r="I68" s="1"/>
      <c r="J68" s="3"/>
      <c r="K68" s="1"/>
      <c r="L68" s="3"/>
      <c r="M68" s="1"/>
      <c r="N68" s="3"/>
      <c r="O68" s="1"/>
      <c r="P68" s="3"/>
      <c r="Q68" s="1"/>
      <c r="R68" s="3"/>
      <c r="S68" s="1"/>
      <c r="T68" s="3"/>
      <c r="U68" s="1"/>
      <c r="V68" s="3"/>
      <c r="W68" s="1"/>
      <c r="X68" s="2"/>
      <c r="Y68" s="1"/>
      <c r="Z68" s="3"/>
      <c r="AA68" s="1"/>
      <c r="AB68" s="3"/>
      <c r="AC68" s="1"/>
      <c r="AD68" s="3"/>
      <c r="AE68" s="1"/>
      <c r="AF68" s="3"/>
      <c r="AG68" s="1"/>
      <c r="AH68" s="3"/>
      <c r="AI68" s="1"/>
      <c r="AJ68" s="3"/>
      <c r="AK68" s="1"/>
      <c r="AL68" s="3"/>
      <c r="AM68" s="10"/>
      <c r="AN68" s="1"/>
      <c r="AO68" s="10"/>
      <c r="AP68" s="1"/>
      <c r="AQ68" s="10"/>
      <c r="AR68" s="1"/>
      <c r="AS68" s="10"/>
      <c r="AT68" s="1"/>
      <c r="AU68" s="10"/>
      <c r="AV68" s="1"/>
      <c r="AW68" s="10">
        <f t="shared" si="6"/>
        <v>0</v>
      </c>
      <c r="AX68" s="1"/>
      <c r="AY68" s="10">
        <f t="shared" si="5"/>
        <v>0</v>
      </c>
      <c r="AZ68" s="1"/>
      <c r="BA68" s="2"/>
      <c r="BB68" s="2"/>
    </row>
    <row r="69" spans="2:54" s="4" customFormat="1">
      <c r="B69" s="1"/>
      <c r="C69" s="1"/>
      <c r="D69" s="1"/>
      <c r="E69" s="4" t="s">
        <v>340</v>
      </c>
      <c r="F69" s="1"/>
      <c r="G69" s="1" t="s">
        <v>1</v>
      </c>
      <c r="H69" s="2" t="s">
        <v>5</v>
      </c>
      <c r="I69" s="1"/>
      <c r="J69" s="9"/>
      <c r="K69" s="1"/>
      <c r="L69" s="9"/>
      <c r="M69" s="1"/>
      <c r="N69" s="9"/>
      <c r="O69" s="1"/>
      <c r="P69" s="9"/>
      <c r="Q69" s="1"/>
      <c r="R69" s="9"/>
      <c r="S69" s="1"/>
      <c r="T69" s="9"/>
      <c r="U69" s="1"/>
      <c r="V69" s="9"/>
      <c r="W69" s="1"/>
      <c r="X69" s="3" t="s">
        <v>0</v>
      </c>
      <c r="Y69" s="1"/>
      <c r="Z69" s="10">
        <v>0</v>
      </c>
      <c r="AA69" s="1"/>
      <c r="AB69" s="10">
        <v>0</v>
      </c>
      <c r="AC69" s="1"/>
      <c r="AD69" s="10">
        <v>12</v>
      </c>
      <c r="AE69" s="1"/>
      <c r="AF69" s="10">
        <v>12</v>
      </c>
      <c r="AG69" s="1"/>
      <c r="AH69" s="10">
        <v>7</v>
      </c>
      <c r="AI69" s="1"/>
      <c r="AJ69" s="10">
        <v>7</v>
      </c>
      <c r="AK69" s="1"/>
      <c r="AL69" s="10">
        <v>38</v>
      </c>
      <c r="AM69" s="10">
        <f t="shared" si="0"/>
        <v>0</v>
      </c>
      <c r="AN69" s="1"/>
      <c r="AO69" s="10">
        <f t="shared" si="1"/>
        <v>0</v>
      </c>
      <c r="AP69" s="1"/>
      <c r="AQ69" s="10">
        <f t="shared" si="2"/>
        <v>12.6</v>
      </c>
      <c r="AR69" s="1"/>
      <c r="AS69" s="10">
        <f t="shared" si="3"/>
        <v>12.84</v>
      </c>
      <c r="AT69" s="1"/>
      <c r="AU69" s="10">
        <f t="shared" si="4"/>
        <v>7.77</v>
      </c>
      <c r="AV69" s="1"/>
      <c r="AW69" s="10">
        <f t="shared" si="6"/>
        <v>8.26</v>
      </c>
      <c r="AX69" s="1"/>
      <c r="AY69" s="10">
        <f t="shared" si="5"/>
        <v>41.469999999999992</v>
      </c>
      <c r="AZ69" s="1"/>
      <c r="BA69" s="2" t="s">
        <v>330</v>
      </c>
      <c r="BB69" s="2" t="s">
        <v>3</v>
      </c>
    </row>
    <row r="70" spans="2:54" s="4" customFormat="1">
      <c r="B70" s="1"/>
      <c r="C70" s="1"/>
      <c r="D70" s="1"/>
      <c r="E70" s="4" t="s">
        <v>339</v>
      </c>
      <c r="F70" s="1"/>
      <c r="G70" s="1" t="s">
        <v>1</v>
      </c>
      <c r="H70" s="2" t="s">
        <v>5</v>
      </c>
      <c r="I70" s="1"/>
      <c r="J70" s="9"/>
      <c r="K70" s="1"/>
      <c r="L70" s="9"/>
      <c r="M70" s="1"/>
      <c r="N70" s="9"/>
      <c r="O70" s="1"/>
      <c r="P70" s="9"/>
      <c r="Q70" s="1"/>
      <c r="R70" s="9"/>
      <c r="S70" s="1"/>
      <c r="T70" s="9"/>
      <c r="U70" s="1"/>
      <c r="V70" s="9"/>
      <c r="W70" s="1"/>
      <c r="X70" s="3" t="s">
        <v>0</v>
      </c>
      <c r="Y70" s="1"/>
      <c r="Z70" s="11">
        <v>0</v>
      </c>
      <c r="AA70" s="1"/>
      <c r="AB70" s="11">
        <v>0</v>
      </c>
      <c r="AC70" s="1"/>
      <c r="AD70" s="11">
        <v>14.5</v>
      </c>
      <c r="AE70" s="1"/>
      <c r="AF70" s="11">
        <v>14.5</v>
      </c>
      <c r="AG70" s="1"/>
      <c r="AH70" s="11">
        <v>13</v>
      </c>
      <c r="AI70" s="1"/>
      <c r="AJ70" s="11">
        <v>13</v>
      </c>
      <c r="AK70" s="1"/>
      <c r="AL70" s="11">
        <v>55</v>
      </c>
      <c r="AM70" s="11">
        <f t="shared" si="0"/>
        <v>0</v>
      </c>
      <c r="AN70" s="32"/>
      <c r="AO70" s="11">
        <f t="shared" si="1"/>
        <v>0</v>
      </c>
      <c r="AP70" s="32"/>
      <c r="AQ70" s="11">
        <f t="shared" si="2"/>
        <v>15.225</v>
      </c>
      <c r="AR70" s="32"/>
      <c r="AS70" s="11">
        <f t="shared" si="3"/>
        <v>15.515000000000001</v>
      </c>
      <c r="AT70" s="32"/>
      <c r="AU70" s="11">
        <f t="shared" si="4"/>
        <v>14.43</v>
      </c>
      <c r="AV70" s="32"/>
      <c r="AW70" s="11">
        <f t="shared" si="6"/>
        <v>15.34</v>
      </c>
      <c r="AX70" s="32"/>
      <c r="AY70" s="11">
        <f t="shared" si="5"/>
        <v>60.510000000000005</v>
      </c>
      <c r="AZ70" s="1"/>
      <c r="BA70" s="2" t="s">
        <v>330</v>
      </c>
      <c r="BB70" s="2" t="s">
        <v>3</v>
      </c>
    </row>
    <row r="71" spans="2:54" s="4" customFormat="1">
      <c r="B71" s="1"/>
      <c r="C71" s="1"/>
      <c r="D71" s="8" t="s">
        <v>42</v>
      </c>
      <c r="E71" s="1"/>
      <c r="F71" s="1"/>
      <c r="G71" s="1" t="s">
        <v>1</v>
      </c>
      <c r="H71" s="2" t="s">
        <v>0</v>
      </c>
      <c r="I71" s="1"/>
      <c r="J71" s="9"/>
      <c r="K71" s="1"/>
      <c r="L71" s="9"/>
      <c r="M71" s="1"/>
      <c r="N71" s="9"/>
      <c r="O71" s="1"/>
      <c r="P71" s="9"/>
      <c r="Q71" s="1"/>
      <c r="R71" s="9"/>
      <c r="S71" s="1"/>
      <c r="T71" s="9"/>
      <c r="U71" s="1"/>
      <c r="V71" s="9"/>
      <c r="W71" s="1"/>
      <c r="X71" s="3" t="s">
        <v>0</v>
      </c>
      <c r="Y71" s="1"/>
      <c r="Z71" s="10">
        <v>0</v>
      </c>
      <c r="AA71" s="1"/>
      <c r="AB71" s="10">
        <v>0</v>
      </c>
      <c r="AC71" s="1"/>
      <c r="AD71" s="10">
        <v>26.5</v>
      </c>
      <c r="AE71" s="1"/>
      <c r="AF71" s="10">
        <v>26.5</v>
      </c>
      <c r="AG71" s="1"/>
      <c r="AH71" s="10">
        <v>20</v>
      </c>
      <c r="AI71" s="1"/>
      <c r="AJ71" s="10">
        <v>20</v>
      </c>
      <c r="AK71" s="1"/>
      <c r="AL71" s="10">
        <v>93</v>
      </c>
      <c r="AM71" s="10">
        <f t="shared" si="0"/>
        <v>0</v>
      </c>
      <c r="AN71" s="1"/>
      <c r="AO71" s="10">
        <f t="shared" si="1"/>
        <v>0</v>
      </c>
      <c r="AP71" s="1"/>
      <c r="AQ71" s="10">
        <f t="shared" si="2"/>
        <v>27.824999999999999</v>
      </c>
      <c r="AR71" s="1"/>
      <c r="AS71" s="10">
        <f t="shared" si="3"/>
        <v>28.355</v>
      </c>
      <c r="AT71" s="1"/>
      <c r="AU71" s="10">
        <f t="shared" si="4"/>
        <v>22.2</v>
      </c>
      <c r="AV71" s="1"/>
      <c r="AW71" s="10">
        <f t="shared" si="6"/>
        <v>23.6</v>
      </c>
      <c r="AX71" s="1"/>
      <c r="AY71" s="10">
        <f t="shared" si="5"/>
        <v>101.97999999999999</v>
      </c>
      <c r="AZ71" s="1"/>
      <c r="BA71" s="2" t="s">
        <v>0</v>
      </c>
      <c r="BB71" s="2" t="s">
        <v>0</v>
      </c>
    </row>
    <row r="72" spans="2:54" s="4" customFormat="1">
      <c r="B72" s="1"/>
      <c r="C72" s="1"/>
      <c r="D72" s="8" t="s">
        <v>41</v>
      </c>
      <c r="E72" s="1"/>
      <c r="F72" s="1"/>
      <c r="G72" s="1" t="s">
        <v>1</v>
      </c>
      <c r="H72" s="2"/>
      <c r="I72" s="1"/>
      <c r="J72" s="3"/>
      <c r="K72" s="1"/>
      <c r="L72" s="3"/>
      <c r="M72" s="1"/>
      <c r="N72" s="3"/>
      <c r="O72" s="1"/>
      <c r="P72" s="3"/>
      <c r="Q72" s="1"/>
      <c r="R72" s="3"/>
      <c r="S72" s="1"/>
      <c r="T72" s="3"/>
      <c r="U72" s="1"/>
      <c r="V72" s="3"/>
      <c r="W72" s="1"/>
      <c r="X72" s="2"/>
      <c r="Y72" s="1"/>
      <c r="Z72" s="3"/>
      <c r="AA72" s="1"/>
      <c r="AB72" s="3"/>
      <c r="AC72" s="1"/>
      <c r="AD72" s="3"/>
      <c r="AE72" s="1"/>
      <c r="AF72" s="3"/>
      <c r="AG72" s="1"/>
      <c r="AH72" s="3"/>
      <c r="AI72" s="1"/>
      <c r="AJ72" s="3"/>
      <c r="AK72" s="1"/>
      <c r="AL72" s="3"/>
      <c r="AM72" s="10">
        <f t="shared" si="0"/>
        <v>0</v>
      </c>
      <c r="AN72" s="1"/>
      <c r="AO72" s="10">
        <f t="shared" si="1"/>
        <v>0</v>
      </c>
      <c r="AP72" s="1"/>
      <c r="AQ72" s="10">
        <f t="shared" si="2"/>
        <v>0</v>
      </c>
      <c r="AR72" s="1"/>
      <c r="AS72" s="10">
        <f t="shared" si="3"/>
        <v>0</v>
      </c>
      <c r="AT72" s="1"/>
      <c r="AU72" s="10">
        <f t="shared" si="4"/>
        <v>0</v>
      </c>
      <c r="AV72" s="1"/>
      <c r="AW72" s="10">
        <f t="shared" si="6"/>
        <v>0</v>
      </c>
      <c r="AX72" s="1"/>
      <c r="AY72" s="10">
        <f t="shared" si="5"/>
        <v>0</v>
      </c>
      <c r="AZ72" s="1"/>
      <c r="BA72" s="2"/>
      <c r="BB72" s="2"/>
    </row>
    <row r="73" spans="2:54" s="4" customFormat="1">
      <c r="B73" s="1"/>
      <c r="C73" s="1"/>
      <c r="D73" s="1"/>
      <c r="E73" s="4" t="s">
        <v>40</v>
      </c>
      <c r="F73" s="1"/>
      <c r="G73" s="1" t="s">
        <v>1</v>
      </c>
      <c r="H73" s="2" t="s">
        <v>5</v>
      </c>
      <c r="I73" s="1"/>
      <c r="J73" s="9"/>
      <c r="K73" s="1"/>
      <c r="L73" s="9"/>
      <c r="M73" s="1"/>
      <c r="N73" s="9"/>
      <c r="O73" s="1"/>
      <c r="P73" s="9"/>
      <c r="Q73" s="1"/>
      <c r="R73" s="9"/>
      <c r="S73" s="1"/>
      <c r="T73" s="9"/>
      <c r="U73" s="1"/>
      <c r="V73" s="9"/>
      <c r="W73" s="1"/>
      <c r="X73" s="3" t="s">
        <v>0</v>
      </c>
      <c r="Y73" s="1"/>
      <c r="Z73" s="10">
        <v>0</v>
      </c>
      <c r="AA73" s="1"/>
      <c r="AB73" s="10">
        <v>0</v>
      </c>
      <c r="AC73" s="1"/>
      <c r="AD73" s="10">
        <v>3</v>
      </c>
      <c r="AE73" s="1"/>
      <c r="AF73" s="10">
        <v>3</v>
      </c>
      <c r="AG73" s="1"/>
      <c r="AH73" s="10">
        <v>2</v>
      </c>
      <c r="AI73" s="1"/>
      <c r="AJ73" s="10">
        <v>2</v>
      </c>
      <c r="AK73" s="1"/>
      <c r="AL73" s="10">
        <v>10</v>
      </c>
      <c r="AM73" s="10">
        <f t="shared" si="0"/>
        <v>0</v>
      </c>
      <c r="AN73" s="1"/>
      <c r="AO73" s="10">
        <f t="shared" si="1"/>
        <v>0</v>
      </c>
      <c r="AP73" s="1"/>
      <c r="AQ73" s="10">
        <f t="shared" si="2"/>
        <v>3.15</v>
      </c>
      <c r="AR73" s="1"/>
      <c r="AS73" s="10">
        <f t="shared" si="3"/>
        <v>3.21</v>
      </c>
      <c r="AT73" s="1"/>
      <c r="AU73" s="10">
        <f t="shared" si="4"/>
        <v>2.2200000000000002</v>
      </c>
      <c r="AV73" s="1"/>
      <c r="AW73" s="10">
        <f t="shared" si="6"/>
        <v>2.36</v>
      </c>
      <c r="AX73" s="1"/>
      <c r="AY73" s="10">
        <f t="shared" si="5"/>
        <v>10.94</v>
      </c>
      <c r="AZ73" s="1"/>
      <c r="BA73" s="2" t="s">
        <v>330</v>
      </c>
      <c r="BB73" s="2" t="s">
        <v>14</v>
      </c>
    </row>
    <row r="74" spans="2:54" s="4" customFormat="1">
      <c r="B74" s="1"/>
      <c r="C74" s="1"/>
      <c r="D74" s="1"/>
      <c r="E74" s="4" t="s">
        <v>39</v>
      </c>
      <c r="F74" s="1"/>
      <c r="G74" s="1" t="s">
        <v>1</v>
      </c>
      <c r="H74" s="2" t="s">
        <v>5</v>
      </c>
      <c r="I74" s="1"/>
      <c r="J74" s="9"/>
      <c r="K74" s="1"/>
      <c r="L74" s="9"/>
      <c r="M74" s="1"/>
      <c r="N74" s="9"/>
      <c r="O74" s="1"/>
      <c r="P74" s="9"/>
      <c r="Q74" s="1"/>
      <c r="R74" s="9"/>
      <c r="S74" s="1"/>
      <c r="T74" s="9"/>
      <c r="U74" s="1"/>
      <c r="V74" s="9"/>
      <c r="W74" s="1"/>
      <c r="X74" s="3" t="s">
        <v>0</v>
      </c>
      <c r="Y74" s="1"/>
      <c r="Z74" s="10">
        <v>0</v>
      </c>
      <c r="AA74" s="1"/>
      <c r="AB74" s="10">
        <v>0</v>
      </c>
      <c r="AC74" s="1"/>
      <c r="AD74" s="10">
        <v>1.5</v>
      </c>
      <c r="AE74" s="1"/>
      <c r="AF74" s="10">
        <v>1.5</v>
      </c>
      <c r="AG74" s="1"/>
      <c r="AH74" s="10">
        <v>1</v>
      </c>
      <c r="AI74" s="1"/>
      <c r="AJ74" s="10">
        <v>1</v>
      </c>
      <c r="AK74" s="1"/>
      <c r="AL74" s="10">
        <v>5</v>
      </c>
      <c r="AM74" s="10">
        <f t="shared" si="0"/>
        <v>0</v>
      </c>
      <c r="AN74" s="1"/>
      <c r="AO74" s="10">
        <f t="shared" si="1"/>
        <v>0</v>
      </c>
      <c r="AP74" s="1"/>
      <c r="AQ74" s="10">
        <f t="shared" si="2"/>
        <v>1.575</v>
      </c>
      <c r="AR74" s="1"/>
      <c r="AS74" s="10">
        <f t="shared" si="3"/>
        <v>1.605</v>
      </c>
      <c r="AT74" s="1"/>
      <c r="AU74" s="10">
        <f t="shared" si="4"/>
        <v>1.1100000000000001</v>
      </c>
      <c r="AV74" s="1"/>
      <c r="AW74" s="10">
        <f t="shared" si="6"/>
        <v>1.18</v>
      </c>
      <c r="AX74" s="1"/>
      <c r="AY74" s="10">
        <f t="shared" si="5"/>
        <v>5.47</v>
      </c>
      <c r="AZ74" s="1"/>
      <c r="BA74" s="2" t="s">
        <v>330</v>
      </c>
      <c r="BB74" s="2" t="s">
        <v>14</v>
      </c>
    </row>
    <row r="75" spans="2:54" s="4" customFormat="1">
      <c r="B75" s="1"/>
      <c r="C75" s="1"/>
      <c r="D75" s="1"/>
      <c r="E75" s="4" t="s">
        <v>338</v>
      </c>
      <c r="F75" s="1"/>
      <c r="G75" s="1" t="s">
        <v>1</v>
      </c>
      <c r="H75" s="2" t="s">
        <v>5</v>
      </c>
      <c r="I75" s="1"/>
      <c r="J75" s="9"/>
      <c r="K75" s="1"/>
      <c r="L75" s="9"/>
      <c r="M75" s="1"/>
      <c r="N75" s="9"/>
      <c r="O75" s="1"/>
      <c r="P75" s="9"/>
      <c r="Q75" s="1"/>
      <c r="R75" s="9"/>
      <c r="S75" s="1"/>
      <c r="T75" s="9"/>
      <c r="U75" s="1"/>
      <c r="V75" s="9"/>
      <c r="W75" s="1"/>
      <c r="X75" s="3" t="s">
        <v>0</v>
      </c>
      <c r="Y75" s="1"/>
      <c r="Z75" s="11">
        <v>1.5</v>
      </c>
      <c r="AA75" s="1"/>
      <c r="AB75" s="11">
        <v>0</v>
      </c>
      <c r="AC75" s="1"/>
      <c r="AD75" s="11">
        <v>1.5</v>
      </c>
      <c r="AE75" s="1"/>
      <c r="AF75" s="11">
        <v>2</v>
      </c>
      <c r="AG75" s="1"/>
      <c r="AH75" s="11">
        <v>2</v>
      </c>
      <c r="AI75" s="1"/>
      <c r="AJ75" s="11">
        <v>2</v>
      </c>
      <c r="AK75" s="1"/>
      <c r="AL75" s="11">
        <v>9</v>
      </c>
      <c r="AM75" s="11">
        <f t="shared" si="0"/>
        <v>1.5</v>
      </c>
      <c r="AN75" s="32"/>
      <c r="AO75" s="11">
        <f t="shared" si="1"/>
        <v>0</v>
      </c>
      <c r="AP75" s="32"/>
      <c r="AQ75" s="11">
        <f t="shared" si="2"/>
        <v>1.575</v>
      </c>
      <c r="AR75" s="32"/>
      <c r="AS75" s="11">
        <f t="shared" si="3"/>
        <v>2.14</v>
      </c>
      <c r="AT75" s="32"/>
      <c r="AU75" s="11">
        <f t="shared" si="4"/>
        <v>2.2200000000000002</v>
      </c>
      <c r="AV75" s="32"/>
      <c r="AW75" s="11">
        <f t="shared" si="6"/>
        <v>2.36</v>
      </c>
      <c r="AX75" s="32"/>
      <c r="AY75" s="11">
        <f t="shared" si="5"/>
        <v>9.7949999999999999</v>
      </c>
      <c r="AZ75" s="1"/>
      <c r="BA75" s="2" t="s">
        <v>330</v>
      </c>
      <c r="BB75" s="2" t="s">
        <v>3</v>
      </c>
    </row>
    <row r="76" spans="2:54" s="4" customFormat="1">
      <c r="B76" s="1"/>
      <c r="C76" s="1"/>
      <c r="D76" s="8" t="s">
        <v>35</v>
      </c>
      <c r="E76" s="1"/>
      <c r="F76" s="1"/>
      <c r="G76" s="1" t="s">
        <v>1</v>
      </c>
      <c r="H76" s="2" t="s">
        <v>0</v>
      </c>
      <c r="I76" s="1"/>
      <c r="J76" s="9"/>
      <c r="K76" s="1"/>
      <c r="L76" s="9"/>
      <c r="M76" s="1"/>
      <c r="N76" s="9"/>
      <c r="O76" s="1"/>
      <c r="P76" s="9"/>
      <c r="Q76" s="1"/>
      <c r="R76" s="9"/>
      <c r="S76" s="1"/>
      <c r="T76" s="9"/>
      <c r="U76" s="1"/>
      <c r="V76" s="9"/>
      <c r="W76" s="1"/>
      <c r="X76" s="3" t="s">
        <v>0</v>
      </c>
      <c r="Y76" s="1"/>
      <c r="Z76" s="11">
        <v>1.5</v>
      </c>
      <c r="AA76" s="1"/>
      <c r="AB76" s="11">
        <v>0</v>
      </c>
      <c r="AC76" s="1"/>
      <c r="AD76" s="11">
        <v>6</v>
      </c>
      <c r="AE76" s="1"/>
      <c r="AF76" s="11">
        <v>6.5</v>
      </c>
      <c r="AG76" s="1"/>
      <c r="AH76" s="11">
        <v>5</v>
      </c>
      <c r="AI76" s="1"/>
      <c r="AJ76" s="11">
        <v>5</v>
      </c>
      <c r="AK76" s="1"/>
      <c r="AL76" s="11">
        <v>24</v>
      </c>
      <c r="AM76" s="10">
        <f t="shared" ref="AM76:AM101" si="7">Z76</f>
        <v>1.5</v>
      </c>
      <c r="AN76" s="1"/>
      <c r="AO76" s="10">
        <f t="shared" ref="AO76:AO101" si="8">(AB76*2%)+AB76</f>
        <v>0</v>
      </c>
      <c r="AP76" s="1"/>
      <c r="AQ76" s="10">
        <f t="shared" ref="AQ76:AQ101" si="9">(AD76*5%)+AD76</f>
        <v>6.3</v>
      </c>
      <c r="AR76" s="1"/>
      <c r="AS76" s="10">
        <f t="shared" ref="AS76:AS101" si="10">(AF76*7%)+AF76</f>
        <v>6.9550000000000001</v>
      </c>
      <c r="AT76" s="1"/>
      <c r="AU76" s="10">
        <f t="shared" ref="AU76:AU101" si="11">(AH76*11%)+AH76</f>
        <v>5.55</v>
      </c>
      <c r="AV76" s="1"/>
      <c r="AW76" s="10">
        <f t="shared" si="6"/>
        <v>5.9</v>
      </c>
      <c r="AX76" s="1"/>
      <c r="AY76" s="10">
        <f t="shared" ref="AY76:AY101" si="12">SUM( AM76:AW76)</f>
        <v>26.204999999999998</v>
      </c>
      <c r="AZ76" s="1"/>
      <c r="BA76" s="2" t="s">
        <v>0</v>
      </c>
      <c r="BB76" s="2" t="s">
        <v>0</v>
      </c>
    </row>
    <row r="77" spans="2:54" s="4" customFormat="1">
      <c r="B77" s="1"/>
      <c r="C77" s="8" t="s">
        <v>312</v>
      </c>
      <c r="D77" s="1"/>
      <c r="E77" s="1"/>
      <c r="F77" s="1"/>
      <c r="G77" s="1" t="s">
        <v>1</v>
      </c>
      <c r="H77" s="2" t="s">
        <v>0</v>
      </c>
      <c r="I77" s="1"/>
      <c r="J77" s="9"/>
      <c r="K77" s="1"/>
      <c r="L77" s="9"/>
      <c r="M77" s="1"/>
      <c r="N77" s="9"/>
      <c r="O77" s="1"/>
      <c r="P77" s="9"/>
      <c r="Q77" s="1"/>
      <c r="R77" s="9"/>
      <c r="S77" s="1"/>
      <c r="T77" s="9"/>
      <c r="U77" s="1"/>
      <c r="V77" s="9"/>
      <c r="W77" s="1"/>
      <c r="X77" s="3" t="s">
        <v>0</v>
      </c>
      <c r="Y77" s="1"/>
      <c r="Z77" s="11">
        <v>1.5</v>
      </c>
      <c r="AA77" s="1"/>
      <c r="AB77" s="11">
        <v>0</v>
      </c>
      <c r="AC77" s="1"/>
      <c r="AD77" s="11">
        <v>32.5</v>
      </c>
      <c r="AE77" s="1"/>
      <c r="AF77" s="11">
        <v>33</v>
      </c>
      <c r="AG77" s="1"/>
      <c r="AH77" s="11">
        <v>25</v>
      </c>
      <c r="AI77" s="1"/>
      <c r="AJ77" s="11">
        <v>25</v>
      </c>
      <c r="AK77" s="1"/>
      <c r="AL77" s="11">
        <v>117</v>
      </c>
      <c r="AM77" s="11">
        <f t="shared" si="7"/>
        <v>1.5</v>
      </c>
      <c r="AN77" s="32"/>
      <c r="AO77" s="11">
        <f t="shared" si="8"/>
        <v>0</v>
      </c>
      <c r="AP77" s="32"/>
      <c r="AQ77" s="11">
        <f t="shared" si="9"/>
        <v>34.125</v>
      </c>
      <c r="AR77" s="32"/>
      <c r="AS77" s="11">
        <f t="shared" si="10"/>
        <v>35.31</v>
      </c>
      <c r="AT77" s="32"/>
      <c r="AU77" s="11">
        <f t="shared" si="11"/>
        <v>27.75</v>
      </c>
      <c r="AV77" s="32"/>
      <c r="AW77" s="11">
        <f t="shared" si="6"/>
        <v>29.5</v>
      </c>
      <c r="AX77" s="32"/>
      <c r="AY77" s="11">
        <f t="shared" si="12"/>
        <v>128.185</v>
      </c>
      <c r="AZ77" s="1"/>
      <c r="BA77" s="2" t="s">
        <v>0</v>
      </c>
      <c r="BB77" s="2" t="s">
        <v>0</v>
      </c>
    </row>
    <row r="78" spans="2:54" s="4" customFormat="1">
      <c r="B78" s="8" t="s">
        <v>34</v>
      </c>
      <c r="C78" s="1"/>
      <c r="D78" s="1"/>
      <c r="E78" s="1"/>
      <c r="F78" s="1"/>
      <c r="G78" s="1" t="s">
        <v>1</v>
      </c>
      <c r="H78" s="2" t="s">
        <v>0</v>
      </c>
      <c r="I78" s="1"/>
      <c r="J78" s="9"/>
      <c r="K78" s="1"/>
      <c r="L78" s="9"/>
      <c r="M78" s="1"/>
      <c r="N78" s="9"/>
      <c r="O78" s="1"/>
      <c r="P78" s="9"/>
      <c r="Q78" s="1"/>
      <c r="R78" s="9"/>
      <c r="S78" s="1"/>
      <c r="T78" s="9"/>
      <c r="U78" s="1"/>
      <c r="V78" s="9"/>
      <c r="W78" s="1"/>
      <c r="X78" s="3" t="s">
        <v>0</v>
      </c>
      <c r="Y78" s="1"/>
      <c r="Z78" s="10">
        <v>35</v>
      </c>
      <c r="AA78" s="1"/>
      <c r="AB78" s="10">
        <v>35.5</v>
      </c>
      <c r="AC78" s="1"/>
      <c r="AD78" s="10">
        <v>556.5</v>
      </c>
      <c r="AE78" s="1"/>
      <c r="AF78" s="10">
        <v>550.1</v>
      </c>
      <c r="AG78" s="1"/>
      <c r="AH78" s="10">
        <v>543.1</v>
      </c>
      <c r="AI78" s="1"/>
      <c r="AJ78" s="10">
        <v>406.2</v>
      </c>
      <c r="AK78" s="1"/>
      <c r="AL78" s="10">
        <v>2126.4</v>
      </c>
      <c r="AM78" s="10">
        <f t="shared" si="7"/>
        <v>35</v>
      </c>
      <c r="AN78" s="1"/>
      <c r="AO78" s="10">
        <f t="shared" si="8"/>
        <v>36.21</v>
      </c>
      <c r="AP78" s="1"/>
      <c r="AQ78" s="10">
        <f t="shared" si="9"/>
        <v>584.32500000000005</v>
      </c>
      <c r="AR78" s="1"/>
      <c r="AS78" s="10">
        <f t="shared" si="10"/>
        <v>588.60699999999997</v>
      </c>
      <c r="AT78" s="1"/>
      <c r="AU78" s="10">
        <f t="shared" si="11"/>
        <v>602.84100000000001</v>
      </c>
      <c r="AV78" s="1"/>
      <c r="AW78" s="10">
        <f t="shared" si="6"/>
        <v>479.31599999999997</v>
      </c>
      <c r="AX78" s="1"/>
      <c r="AY78" s="10">
        <f t="shared" si="12"/>
        <v>2326.299</v>
      </c>
      <c r="AZ78" s="1"/>
      <c r="BA78" s="2" t="s">
        <v>0</v>
      </c>
      <c r="BB78" s="2" t="s">
        <v>0</v>
      </c>
    </row>
    <row r="79" spans="2:54" s="4" customFormat="1">
      <c r="B79" s="8" t="s">
        <v>33</v>
      </c>
      <c r="C79" s="1"/>
      <c r="D79" s="1"/>
      <c r="E79" s="1"/>
      <c r="F79" s="1"/>
      <c r="G79" s="1" t="s">
        <v>1</v>
      </c>
      <c r="H79" s="2"/>
      <c r="I79" s="1"/>
      <c r="J79" s="3"/>
      <c r="K79" s="1"/>
      <c r="L79" s="3"/>
      <c r="M79" s="1"/>
      <c r="N79" s="3"/>
      <c r="O79" s="1"/>
      <c r="P79" s="3"/>
      <c r="Q79" s="1"/>
      <c r="R79" s="3"/>
      <c r="S79" s="1"/>
      <c r="T79" s="3"/>
      <c r="U79" s="1"/>
      <c r="V79" s="3"/>
      <c r="W79" s="1"/>
      <c r="X79" s="2"/>
      <c r="Y79" s="1"/>
      <c r="Z79" s="3"/>
      <c r="AA79" s="1"/>
      <c r="AB79" s="3"/>
      <c r="AC79" s="1"/>
      <c r="AD79" s="3"/>
      <c r="AE79" s="1"/>
      <c r="AF79" s="3"/>
      <c r="AG79" s="1"/>
      <c r="AH79" s="3"/>
      <c r="AI79" s="1"/>
      <c r="AJ79" s="3"/>
      <c r="AK79" s="1"/>
      <c r="AL79" s="3"/>
      <c r="AM79" s="10"/>
      <c r="AN79" s="1"/>
      <c r="AO79" s="10"/>
      <c r="AP79" s="1"/>
      <c r="AQ79" s="10"/>
      <c r="AR79" s="1"/>
      <c r="AS79" s="10"/>
      <c r="AT79" s="1"/>
      <c r="AU79" s="10"/>
      <c r="AV79" s="1"/>
      <c r="AW79" s="10">
        <f t="shared" si="6"/>
        <v>0</v>
      </c>
      <c r="AX79" s="1"/>
      <c r="AY79" s="10">
        <f t="shared" si="12"/>
        <v>0</v>
      </c>
      <c r="AZ79" s="1"/>
      <c r="BA79" s="2"/>
      <c r="BB79" s="2"/>
    </row>
    <row r="80" spans="2:54" s="4" customFormat="1">
      <c r="B80" s="1"/>
      <c r="C80" s="4" t="s">
        <v>32</v>
      </c>
      <c r="D80" s="1"/>
      <c r="E80" s="1"/>
      <c r="F80" s="1"/>
      <c r="G80" s="1" t="s">
        <v>1</v>
      </c>
      <c r="H80" s="2" t="s">
        <v>5</v>
      </c>
      <c r="I80" s="1"/>
      <c r="J80" s="9"/>
      <c r="K80" s="1"/>
      <c r="L80" s="9"/>
      <c r="M80" s="1"/>
      <c r="N80" s="9"/>
      <c r="O80" s="1"/>
      <c r="P80" s="9"/>
      <c r="Q80" s="1"/>
      <c r="R80" s="9"/>
      <c r="S80" s="1"/>
      <c r="T80" s="9"/>
      <c r="U80" s="1"/>
      <c r="V80" s="9"/>
      <c r="W80" s="1"/>
      <c r="X80" s="3" t="s">
        <v>0</v>
      </c>
      <c r="Y80" s="1"/>
      <c r="Z80" s="10">
        <v>6</v>
      </c>
      <c r="AA80" s="1"/>
      <c r="AB80" s="10">
        <v>0</v>
      </c>
      <c r="AC80" s="1"/>
      <c r="AD80" s="10">
        <v>25</v>
      </c>
      <c r="AE80" s="1"/>
      <c r="AF80" s="10">
        <v>30</v>
      </c>
      <c r="AG80" s="1"/>
      <c r="AH80" s="10">
        <v>30</v>
      </c>
      <c r="AI80" s="1"/>
      <c r="AJ80" s="10">
        <v>30</v>
      </c>
      <c r="AK80" s="1"/>
      <c r="AL80" s="10">
        <v>121</v>
      </c>
      <c r="AM80" s="10">
        <f t="shared" si="7"/>
        <v>6</v>
      </c>
      <c r="AN80" s="1"/>
      <c r="AO80" s="10">
        <f t="shared" si="8"/>
        <v>0</v>
      </c>
      <c r="AP80" s="1"/>
      <c r="AQ80" s="10">
        <f t="shared" si="9"/>
        <v>26.25</v>
      </c>
      <c r="AR80" s="1"/>
      <c r="AS80" s="10">
        <f t="shared" si="10"/>
        <v>32.1</v>
      </c>
      <c r="AT80" s="1"/>
      <c r="AU80" s="10">
        <f t="shared" si="11"/>
        <v>33.299999999999997</v>
      </c>
      <c r="AV80" s="1"/>
      <c r="AW80" s="10">
        <f t="shared" ref="AW80:AW101" si="13">(AJ80*18%)+AJ80</f>
        <v>35.4</v>
      </c>
      <c r="AX80" s="1"/>
      <c r="AY80" s="10">
        <f t="shared" si="12"/>
        <v>133.04999999999998</v>
      </c>
      <c r="AZ80" s="1"/>
      <c r="BA80" s="2" t="s">
        <v>330</v>
      </c>
      <c r="BB80" s="2" t="s">
        <v>3</v>
      </c>
    </row>
    <row r="81" spans="3:54" s="4" customFormat="1">
      <c r="C81" s="4" t="s">
        <v>31</v>
      </c>
      <c r="D81" s="1"/>
      <c r="E81" s="1"/>
      <c r="F81" s="1"/>
      <c r="G81" s="1" t="s">
        <v>1</v>
      </c>
      <c r="H81" s="2" t="s">
        <v>5</v>
      </c>
      <c r="I81" s="1"/>
      <c r="J81" s="9"/>
      <c r="K81" s="1"/>
      <c r="L81" s="9"/>
      <c r="M81" s="1"/>
      <c r="N81" s="9"/>
      <c r="O81" s="1"/>
      <c r="P81" s="9"/>
      <c r="Q81" s="1"/>
      <c r="R81" s="9"/>
      <c r="S81" s="1"/>
      <c r="T81" s="9"/>
      <c r="U81" s="1"/>
      <c r="V81" s="9"/>
      <c r="W81" s="1"/>
      <c r="X81" s="3" t="s">
        <v>0</v>
      </c>
      <c r="Y81" s="1"/>
      <c r="Z81" s="10">
        <v>7</v>
      </c>
      <c r="AA81" s="1"/>
      <c r="AB81" s="10">
        <v>5</v>
      </c>
      <c r="AC81" s="1"/>
      <c r="AD81" s="10">
        <v>6</v>
      </c>
      <c r="AE81" s="1"/>
      <c r="AF81" s="10">
        <v>6</v>
      </c>
      <c r="AG81" s="1"/>
      <c r="AH81" s="10">
        <v>6</v>
      </c>
      <c r="AI81" s="1"/>
      <c r="AJ81" s="10">
        <v>6</v>
      </c>
      <c r="AK81" s="1"/>
      <c r="AL81" s="10">
        <v>36</v>
      </c>
      <c r="AM81" s="10">
        <f t="shared" si="7"/>
        <v>7</v>
      </c>
      <c r="AN81" s="1"/>
      <c r="AO81" s="10">
        <f t="shared" si="8"/>
        <v>5.0999999999999996</v>
      </c>
      <c r="AP81" s="1"/>
      <c r="AQ81" s="10">
        <f t="shared" si="9"/>
        <v>6.3</v>
      </c>
      <c r="AR81" s="1"/>
      <c r="AS81" s="10">
        <f t="shared" si="10"/>
        <v>6.42</v>
      </c>
      <c r="AT81" s="1"/>
      <c r="AU81" s="10">
        <f t="shared" si="11"/>
        <v>6.66</v>
      </c>
      <c r="AV81" s="1"/>
      <c r="AW81" s="10">
        <f t="shared" si="13"/>
        <v>7.08</v>
      </c>
      <c r="AX81" s="1"/>
      <c r="AY81" s="10">
        <f t="shared" si="12"/>
        <v>38.56</v>
      </c>
      <c r="AZ81" s="1"/>
      <c r="BA81" s="2" t="s">
        <v>330</v>
      </c>
      <c r="BB81" s="2" t="s">
        <v>3</v>
      </c>
    </row>
    <row r="82" spans="3:54" s="4" customFormat="1">
      <c r="C82" s="4" t="s">
        <v>337</v>
      </c>
      <c r="D82" s="1"/>
      <c r="E82" s="1"/>
      <c r="F82" s="1"/>
      <c r="G82" s="1" t="s">
        <v>1</v>
      </c>
      <c r="H82" s="2" t="s">
        <v>5</v>
      </c>
      <c r="I82" s="1"/>
      <c r="J82" s="9"/>
      <c r="K82" s="1"/>
      <c r="L82" s="9"/>
      <c r="M82" s="1"/>
      <c r="N82" s="9"/>
      <c r="O82" s="1"/>
      <c r="P82" s="9"/>
      <c r="Q82" s="1"/>
      <c r="R82" s="9"/>
      <c r="S82" s="1"/>
      <c r="T82" s="9"/>
      <c r="U82" s="1"/>
      <c r="V82" s="9"/>
      <c r="W82" s="1"/>
      <c r="X82" s="3" t="s">
        <v>0</v>
      </c>
      <c r="Y82" s="1"/>
      <c r="Z82" s="10">
        <v>10</v>
      </c>
      <c r="AA82" s="1"/>
      <c r="AB82" s="10">
        <v>0</v>
      </c>
      <c r="AC82" s="1"/>
      <c r="AD82" s="10">
        <v>10</v>
      </c>
      <c r="AE82" s="1"/>
      <c r="AF82" s="10">
        <v>10</v>
      </c>
      <c r="AG82" s="1"/>
      <c r="AH82" s="10">
        <v>10</v>
      </c>
      <c r="AI82" s="1"/>
      <c r="AJ82" s="10">
        <v>10</v>
      </c>
      <c r="AK82" s="1"/>
      <c r="AL82" s="10">
        <v>50</v>
      </c>
      <c r="AM82" s="10">
        <f t="shared" si="7"/>
        <v>10</v>
      </c>
      <c r="AN82" s="1"/>
      <c r="AO82" s="10">
        <f t="shared" si="8"/>
        <v>0</v>
      </c>
      <c r="AP82" s="1"/>
      <c r="AQ82" s="10">
        <f t="shared" si="9"/>
        <v>10.5</v>
      </c>
      <c r="AR82" s="1"/>
      <c r="AS82" s="10">
        <f t="shared" si="10"/>
        <v>10.7</v>
      </c>
      <c r="AT82" s="1"/>
      <c r="AU82" s="10">
        <f t="shared" si="11"/>
        <v>11.1</v>
      </c>
      <c r="AV82" s="1"/>
      <c r="AW82" s="10">
        <f t="shared" si="13"/>
        <v>11.8</v>
      </c>
      <c r="AX82" s="1"/>
      <c r="AY82" s="10">
        <f t="shared" si="12"/>
        <v>54.099999999999994</v>
      </c>
      <c r="AZ82" s="1"/>
      <c r="BA82" s="2" t="s">
        <v>330</v>
      </c>
      <c r="BB82" s="2" t="s">
        <v>3</v>
      </c>
    </row>
    <row r="83" spans="3:54" s="4" customFormat="1">
      <c r="C83" s="8" t="s">
        <v>29</v>
      </c>
      <c r="D83" s="1"/>
      <c r="E83" s="1"/>
      <c r="F83" s="1"/>
      <c r="G83" s="1" t="s">
        <v>1</v>
      </c>
      <c r="H83" s="2"/>
      <c r="I83" s="1"/>
      <c r="J83" s="3"/>
      <c r="K83" s="1"/>
      <c r="L83" s="3"/>
      <c r="M83" s="1"/>
      <c r="N83" s="3"/>
      <c r="O83" s="1"/>
      <c r="P83" s="3"/>
      <c r="Q83" s="1"/>
      <c r="R83" s="3"/>
      <c r="S83" s="1"/>
      <c r="T83" s="3"/>
      <c r="U83" s="1"/>
      <c r="V83" s="3"/>
      <c r="W83" s="1"/>
      <c r="X83" s="2"/>
      <c r="Y83" s="1"/>
      <c r="Z83" s="3"/>
      <c r="AA83" s="1"/>
      <c r="AB83" s="3"/>
      <c r="AC83" s="1"/>
      <c r="AD83" s="3"/>
      <c r="AE83" s="1"/>
      <c r="AF83" s="3"/>
      <c r="AG83" s="1"/>
      <c r="AH83" s="3"/>
      <c r="AI83" s="1"/>
      <c r="AJ83" s="3"/>
      <c r="AK83" s="1"/>
      <c r="AL83" s="3"/>
      <c r="AM83" s="10">
        <f t="shared" si="7"/>
        <v>0</v>
      </c>
      <c r="AN83" s="1"/>
      <c r="AO83" s="10">
        <f t="shared" si="8"/>
        <v>0</v>
      </c>
      <c r="AP83" s="1"/>
      <c r="AQ83" s="10">
        <f t="shared" si="9"/>
        <v>0</v>
      </c>
      <c r="AR83" s="1"/>
      <c r="AS83" s="10">
        <f t="shared" si="10"/>
        <v>0</v>
      </c>
      <c r="AT83" s="1"/>
      <c r="AU83" s="10">
        <f t="shared" si="11"/>
        <v>0</v>
      </c>
      <c r="AV83" s="1"/>
      <c r="AW83" s="10">
        <f t="shared" si="13"/>
        <v>0</v>
      </c>
      <c r="AX83" s="1"/>
      <c r="AY83" s="10">
        <f t="shared" si="12"/>
        <v>0</v>
      </c>
      <c r="AZ83" s="1"/>
      <c r="BA83" s="2"/>
      <c r="BB83" s="2"/>
    </row>
    <row r="84" spans="3:54" s="4" customFormat="1">
      <c r="C84" s="1"/>
      <c r="D84" s="4" t="s">
        <v>336</v>
      </c>
      <c r="E84" s="1"/>
      <c r="F84" s="1"/>
      <c r="G84" s="1" t="s">
        <v>1</v>
      </c>
      <c r="H84" s="2" t="s">
        <v>16</v>
      </c>
      <c r="I84" s="1"/>
      <c r="J84" s="12">
        <v>1</v>
      </c>
      <c r="K84" s="1"/>
      <c r="L84" s="12">
        <v>1</v>
      </c>
      <c r="M84" s="1"/>
      <c r="N84" s="12">
        <v>1</v>
      </c>
      <c r="O84" s="1"/>
      <c r="P84" s="12">
        <v>1</v>
      </c>
      <c r="Q84" s="1"/>
      <c r="R84" s="12">
        <v>1</v>
      </c>
      <c r="S84" s="1"/>
      <c r="T84" s="12">
        <v>1</v>
      </c>
      <c r="U84" s="1"/>
      <c r="V84" s="12">
        <v>6</v>
      </c>
      <c r="W84" s="1"/>
      <c r="X84" s="3" t="s">
        <v>51</v>
      </c>
      <c r="Y84" s="1"/>
      <c r="Z84" s="10">
        <v>1</v>
      </c>
      <c r="AA84" s="1"/>
      <c r="AB84" s="10">
        <v>1</v>
      </c>
      <c r="AC84" s="1"/>
      <c r="AD84" s="10">
        <v>1</v>
      </c>
      <c r="AE84" s="1"/>
      <c r="AF84" s="10">
        <v>1</v>
      </c>
      <c r="AG84" s="1"/>
      <c r="AH84" s="10">
        <v>1</v>
      </c>
      <c r="AI84" s="1"/>
      <c r="AJ84" s="10">
        <v>1</v>
      </c>
      <c r="AK84" s="1"/>
      <c r="AL84" s="10">
        <v>6</v>
      </c>
      <c r="AM84" s="10">
        <f t="shared" si="7"/>
        <v>1</v>
      </c>
      <c r="AN84" s="1"/>
      <c r="AO84" s="10">
        <f t="shared" si="8"/>
        <v>1.02</v>
      </c>
      <c r="AP84" s="1"/>
      <c r="AQ84" s="10">
        <f t="shared" si="9"/>
        <v>1.05</v>
      </c>
      <c r="AR84" s="1"/>
      <c r="AS84" s="10">
        <f t="shared" si="10"/>
        <v>1.07</v>
      </c>
      <c r="AT84" s="1"/>
      <c r="AU84" s="10">
        <f t="shared" si="11"/>
        <v>1.1100000000000001</v>
      </c>
      <c r="AV84" s="1"/>
      <c r="AW84" s="10">
        <f t="shared" si="13"/>
        <v>1.18</v>
      </c>
      <c r="AX84" s="1"/>
      <c r="AY84" s="10">
        <f t="shared" si="12"/>
        <v>6.4300000000000006</v>
      </c>
      <c r="AZ84" s="1"/>
      <c r="BA84" s="2" t="s">
        <v>330</v>
      </c>
      <c r="BB84" s="2" t="s">
        <v>3</v>
      </c>
    </row>
    <row r="85" spans="3:54" s="4" customFormat="1">
      <c r="C85" s="8" t="s">
        <v>23</v>
      </c>
      <c r="D85" s="1"/>
      <c r="E85" s="1"/>
      <c r="F85" s="1"/>
      <c r="G85" s="1" t="s">
        <v>1</v>
      </c>
      <c r="H85" s="2"/>
      <c r="I85" s="1"/>
      <c r="J85" s="3"/>
      <c r="K85" s="1"/>
      <c r="L85" s="3"/>
      <c r="M85" s="1"/>
      <c r="N85" s="3"/>
      <c r="O85" s="1"/>
      <c r="P85" s="3"/>
      <c r="Q85" s="1"/>
      <c r="R85" s="3"/>
      <c r="S85" s="1"/>
      <c r="T85" s="3"/>
      <c r="U85" s="1"/>
      <c r="V85" s="3"/>
      <c r="W85" s="1"/>
      <c r="X85" s="2"/>
      <c r="Y85" s="1"/>
      <c r="Z85" s="3"/>
      <c r="AA85" s="1"/>
      <c r="AB85" s="3"/>
      <c r="AC85" s="1"/>
      <c r="AD85" s="3"/>
      <c r="AE85" s="1"/>
      <c r="AF85" s="3"/>
      <c r="AG85" s="1"/>
      <c r="AH85" s="3"/>
      <c r="AI85" s="1"/>
      <c r="AJ85" s="3"/>
      <c r="AK85" s="1"/>
      <c r="AL85" s="3"/>
      <c r="AM85" s="10"/>
      <c r="AN85" s="1"/>
      <c r="AO85" s="10"/>
      <c r="AP85" s="1"/>
      <c r="AQ85" s="10"/>
      <c r="AR85" s="1"/>
      <c r="AS85" s="10"/>
      <c r="AT85" s="1"/>
      <c r="AU85" s="10"/>
      <c r="AV85" s="1"/>
      <c r="AW85" s="10">
        <f t="shared" si="13"/>
        <v>0</v>
      </c>
      <c r="AX85" s="1"/>
      <c r="AY85" s="10">
        <f t="shared" si="12"/>
        <v>0</v>
      </c>
      <c r="AZ85" s="1"/>
      <c r="BA85" s="2"/>
      <c r="BB85" s="2"/>
    </row>
    <row r="86" spans="3:54" s="4" customFormat="1">
      <c r="C86" s="1"/>
      <c r="D86" s="8" t="s">
        <v>22</v>
      </c>
      <c r="E86" s="1"/>
      <c r="F86" s="1"/>
      <c r="G86" s="1" t="s">
        <v>1</v>
      </c>
      <c r="H86" s="2"/>
      <c r="I86" s="1"/>
      <c r="J86" s="3"/>
      <c r="K86" s="1"/>
      <c r="L86" s="3"/>
      <c r="M86" s="1"/>
      <c r="N86" s="3"/>
      <c r="O86" s="1"/>
      <c r="P86" s="3"/>
      <c r="Q86" s="1"/>
      <c r="R86" s="3"/>
      <c r="S86" s="1"/>
      <c r="T86" s="3"/>
      <c r="U86" s="1"/>
      <c r="V86" s="3"/>
      <c r="W86" s="1"/>
      <c r="X86" s="2"/>
      <c r="Y86" s="1"/>
      <c r="Z86" s="3"/>
      <c r="AA86" s="1"/>
      <c r="AB86" s="3"/>
      <c r="AC86" s="1"/>
      <c r="AD86" s="3"/>
      <c r="AE86" s="1"/>
      <c r="AF86" s="3"/>
      <c r="AG86" s="1"/>
      <c r="AH86" s="3"/>
      <c r="AI86" s="1"/>
      <c r="AJ86" s="3"/>
      <c r="AK86" s="1"/>
      <c r="AL86" s="3"/>
      <c r="AM86" s="10"/>
      <c r="AN86" s="1"/>
      <c r="AO86" s="10"/>
      <c r="AP86" s="1"/>
      <c r="AQ86" s="10"/>
      <c r="AR86" s="1"/>
      <c r="AS86" s="10"/>
      <c r="AT86" s="1"/>
      <c r="AU86" s="10"/>
      <c r="AV86" s="1"/>
      <c r="AW86" s="10">
        <f t="shared" si="13"/>
        <v>0</v>
      </c>
      <c r="AX86" s="1"/>
      <c r="AY86" s="10">
        <f t="shared" si="12"/>
        <v>0</v>
      </c>
      <c r="AZ86" s="1"/>
      <c r="BA86" s="2"/>
      <c r="BB86" s="2"/>
    </row>
    <row r="87" spans="3:54" s="4" customFormat="1">
      <c r="C87" s="1"/>
      <c r="D87" s="1"/>
      <c r="E87" s="4" t="s">
        <v>21</v>
      </c>
      <c r="F87" s="1"/>
      <c r="G87" s="1" t="s">
        <v>1</v>
      </c>
      <c r="H87" s="2" t="s">
        <v>16</v>
      </c>
      <c r="I87" s="1"/>
      <c r="J87" s="12" t="s">
        <v>423</v>
      </c>
      <c r="K87" s="1"/>
      <c r="L87" s="12" t="s">
        <v>423</v>
      </c>
      <c r="M87" s="1"/>
      <c r="N87" s="12">
        <v>1</v>
      </c>
      <c r="O87" s="1"/>
      <c r="P87" s="12">
        <v>1</v>
      </c>
      <c r="Q87" s="1"/>
      <c r="R87" s="12">
        <v>1</v>
      </c>
      <c r="S87" s="1"/>
      <c r="T87" s="12">
        <v>1</v>
      </c>
      <c r="U87" s="1"/>
      <c r="V87" s="12">
        <v>4</v>
      </c>
      <c r="W87" s="1"/>
      <c r="X87" s="3" t="s">
        <v>18</v>
      </c>
      <c r="Y87" s="1"/>
      <c r="Z87" s="10"/>
      <c r="AA87" s="1"/>
      <c r="AB87" s="10"/>
      <c r="AC87" s="1"/>
      <c r="AD87" s="10">
        <v>3.6</v>
      </c>
      <c r="AE87" s="1"/>
      <c r="AF87" s="10">
        <v>3.6</v>
      </c>
      <c r="AG87" s="1"/>
      <c r="AH87" s="10">
        <v>3.6</v>
      </c>
      <c r="AI87" s="1"/>
      <c r="AJ87" s="10">
        <v>3.6</v>
      </c>
      <c r="AK87" s="1"/>
      <c r="AL87" s="10">
        <v>14.4</v>
      </c>
      <c r="AM87" s="10">
        <f t="shared" si="7"/>
        <v>0</v>
      </c>
      <c r="AN87" s="1"/>
      <c r="AO87" s="10">
        <f t="shared" si="8"/>
        <v>0</v>
      </c>
      <c r="AP87" s="1"/>
      <c r="AQ87" s="10">
        <f t="shared" si="9"/>
        <v>3.7800000000000002</v>
      </c>
      <c r="AR87" s="1"/>
      <c r="AS87" s="10">
        <f t="shared" si="10"/>
        <v>3.8520000000000003</v>
      </c>
      <c r="AT87" s="1"/>
      <c r="AU87" s="10">
        <f t="shared" si="11"/>
        <v>3.996</v>
      </c>
      <c r="AV87" s="1"/>
      <c r="AW87" s="10">
        <f t="shared" si="13"/>
        <v>4.2480000000000002</v>
      </c>
      <c r="AX87" s="1"/>
      <c r="AY87" s="10">
        <f t="shared" si="12"/>
        <v>15.876000000000001</v>
      </c>
      <c r="AZ87" s="1"/>
      <c r="BA87" s="2" t="s">
        <v>330</v>
      </c>
      <c r="BB87" s="2" t="s">
        <v>3</v>
      </c>
    </row>
    <row r="88" spans="3:54" s="4" customFormat="1">
      <c r="C88" s="1"/>
      <c r="D88" s="1"/>
      <c r="E88" s="4" t="s">
        <v>20</v>
      </c>
      <c r="F88" s="1"/>
      <c r="G88" s="1" t="s">
        <v>1</v>
      </c>
      <c r="H88" s="2" t="s">
        <v>16</v>
      </c>
      <c r="I88" s="1"/>
      <c r="J88" s="12" t="s">
        <v>423</v>
      </c>
      <c r="K88" s="1"/>
      <c r="L88" s="12" t="s">
        <v>423</v>
      </c>
      <c r="M88" s="1"/>
      <c r="N88" s="12">
        <v>1</v>
      </c>
      <c r="O88" s="1"/>
      <c r="P88" s="12">
        <v>1</v>
      </c>
      <c r="Q88" s="1"/>
      <c r="R88" s="12">
        <v>1</v>
      </c>
      <c r="S88" s="1"/>
      <c r="T88" s="12">
        <v>1</v>
      </c>
      <c r="U88" s="1"/>
      <c r="V88" s="12">
        <v>4</v>
      </c>
      <c r="W88" s="1"/>
      <c r="X88" s="3" t="s">
        <v>18</v>
      </c>
      <c r="Y88" s="1"/>
      <c r="Z88" s="10"/>
      <c r="AA88" s="1"/>
      <c r="AB88" s="10"/>
      <c r="AC88" s="1"/>
      <c r="AD88" s="10">
        <v>3.6</v>
      </c>
      <c r="AE88" s="1"/>
      <c r="AF88" s="10">
        <v>3.6</v>
      </c>
      <c r="AG88" s="1"/>
      <c r="AH88" s="10">
        <v>3.6</v>
      </c>
      <c r="AI88" s="1"/>
      <c r="AJ88" s="10">
        <v>3.6</v>
      </c>
      <c r="AK88" s="1"/>
      <c r="AL88" s="10">
        <v>14.4</v>
      </c>
      <c r="AM88" s="10">
        <f t="shared" si="7"/>
        <v>0</v>
      </c>
      <c r="AN88" s="1"/>
      <c r="AO88" s="10">
        <f t="shared" si="8"/>
        <v>0</v>
      </c>
      <c r="AP88" s="1"/>
      <c r="AQ88" s="10">
        <f t="shared" si="9"/>
        <v>3.7800000000000002</v>
      </c>
      <c r="AR88" s="1"/>
      <c r="AS88" s="10">
        <f t="shared" si="10"/>
        <v>3.8520000000000003</v>
      </c>
      <c r="AT88" s="1"/>
      <c r="AU88" s="10">
        <f t="shared" si="11"/>
        <v>3.996</v>
      </c>
      <c r="AV88" s="1"/>
      <c r="AW88" s="10">
        <f t="shared" si="13"/>
        <v>4.2480000000000002</v>
      </c>
      <c r="AX88" s="1"/>
      <c r="AY88" s="10">
        <f t="shared" si="12"/>
        <v>15.876000000000001</v>
      </c>
      <c r="AZ88" s="1"/>
      <c r="BA88" s="2" t="s">
        <v>330</v>
      </c>
      <c r="BB88" s="2" t="s">
        <v>3</v>
      </c>
    </row>
    <row r="89" spans="3:54" s="4" customFormat="1">
      <c r="C89" s="1"/>
      <c r="D89" s="1"/>
      <c r="E89" s="4" t="s">
        <v>335</v>
      </c>
      <c r="F89" s="1"/>
      <c r="G89" s="1" t="s">
        <v>1</v>
      </c>
      <c r="H89" s="2" t="s">
        <v>16</v>
      </c>
      <c r="I89" s="1"/>
      <c r="J89" s="12" t="s">
        <v>423</v>
      </c>
      <c r="K89" s="1"/>
      <c r="L89" s="12" t="s">
        <v>423</v>
      </c>
      <c r="M89" s="1"/>
      <c r="N89" s="12">
        <v>1</v>
      </c>
      <c r="O89" s="1"/>
      <c r="P89" s="12">
        <v>1</v>
      </c>
      <c r="Q89" s="1"/>
      <c r="R89" s="12">
        <v>1</v>
      </c>
      <c r="S89" s="1"/>
      <c r="T89" s="12">
        <v>1</v>
      </c>
      <c r="U89" s="1"/>
      <c r="V89" s="12">
        <v>4</v>
      </c>
      <c r="W89" s="1"/>
      <c r="X89" s="3" t="s">
        <v>18</v>
      </c>
      <c r="Y89" s="1"/>
      <c r="Z89" s="10"/>
      <c r="AA89" s="1"/>
      <c r="AB89" s="10"/>
      <c r="AC89" s="1"/>
      <c r="AD89" s="10">
        <v>3.6</v>
      </c>
      <c r="AE89" s="1"/>
      <c r="AF89" s="10">
        <v>3.6</v>
      </c>
      <c r="AG89" s="1"/>
      <c r="AH89" s="10">
        <v>3.6</v>
      </c>
      <c r="AI89" s="1"/>
      <c r="AJ89" s="10">
        <v>3.6</v>
      </c>
      <c r="AK89" s="1"/>
      <c r="AL89" s="10">
        <v>14.4</v>
      </c>
      <c r="AM89" s="10">
        <f t="shared" si="7"/>
        <v>0</v>
      </c>
      <c r="AN89" s="1"/>
      <c r="AO89" s="10">
        <f t="shared" si="8"/>
        <v>0</v>
      </c>
      <c r="AP89" s="1"/>
      <c r="AQ89" s="10">
        <f t="shared" si="9"/>
        <v>3.7800000000000002</v>
      </c>
      <c r="AR89" s="1"/>
      <c r="AS89" s="10">
        <f t="shared" si="10"/>
        <v>3.8520000000000003</v>
      </c>
      <c r="AT89" s="1"/>
      <c r="AU89" s="10">
        <f t="shared" si="11"/>
        <v>3.996</v>
      </c>
      <c r="AV89" s="1"/>
      <c r="AW89" s="10">
        <f t="shared" si="13"/>
        <v>4.2480000000000002</v>
      </c>
      <c r="AX89" s="1"/>
      <c r="AY89" s="10">
        <f t="shared" si="12"/>
        <v>15.876000000000001</v>
      </c>
      <c r="AZ89" s="1"/>
      <c r="BA89" s="2" t="s">
        <v>330</v>
      </c>
      <c r="BB89" s="2" t="s">
        <v>3</v>
      </c>
    </row>
    <row r="90" spans="3:54" s="4" customFormat="1">
      <c r="C90" s="1"/>
      <c r="D90" s="1"/>
      <c r="E90" s="4" t="s">
        <v>334</v>
      </c>
      <c r="F90" s="1"/>
      <c r="G90" s="1" t="s">
        <v>1</v>
      </c>
      <c r="H90" s="2" t="s">
        <v>16</v>
      </c>
      <c r="I90" s="1"/>
      <c r="J90" s="12">
        <v>0</v>
      </c>
      <c r="K90" s="1"/>
      <c r="L90" s="12" t="s">
        <v>423</v>
      </c>
      <c r="M90" s="1"/>
      <c r="N90" s="12">
        <v>1</v>
      </c>
      <c r="O90" s="1"/>
      <c r="P90" s="12">
        <v>1</v>
      </c>
      <c r="Q90" s="1"/>
      <c r="R90" s="12">
        <v>1</v>
      </c>
      <c r="S90" s="1"/>
      <c r="T90" s="12">
        <v>1</v>
      </c>
      <c r="U90" s="1"/>
      <c r="V90" s="12">
        <v>4</v>
      </c>
      <c r="W90" s="1"/>
      <c r="X90" s="3" t="s">
        <v>18</v>
      </c>
      <c r="Y90" s="1"/>
      <c r="Z90" s="10"/>
      <c r="AA90" s="1"/>
      <c r="AB90" s="10"/>
      <c r="AC90" s="1"/>
      <c r="AD90" s="10">
        <v>3.6</v>
      </c>
      <c r="AE90" s="1"/>
      <c r="AF90" s="10">
        <v>3.6</v>
      </c>
      <c r="AG90" s="1"/>
      <c r="AH90" s="10">
        <v>3.6</v>
      </c>
      <c r="AI90" s="1"/>
      <c r="AJ90" s="10">
        <v>3.6</v>
      </c>
      <c r="AK90" s="1"/>
      <c r="AL90" s="10">
        <v>14.4</v>
      </c>
      <c r="AM90" s="10">
        <f t="shared" si="7"/>
        <v>0</v>
      </c>
      <c r="AN90" s="1"/>
      <c r="AO90" s="10">
        <f t="shared" si="8"/>
        <v>0</v>
      </c>
      <c r="AP90" s="1"/>
      <c r="AQ90" s="10">
        <f t="shared" si="9"/>
        <v>3.7800000000000002</v>
      </c>
      <c r="AR90" s="1"/>
      <c r="AS90" s="10">
        <f t="shared" si="10"/>
        <v>3.8520000000000003</v>
      </c>
      <c r="AT90" s="1"/>
      <c r="AU90" s="10">
        <f t="shared" si="11"/>
        <v>3.996</v>
      </c>
      <c r="AV90" s="1"/>
      <c r="AW90" s="10">
        <f t="shared" si="13"/>
        <v>4.2480000000000002</v>
      </c>
      <c r="AX90" s="1"/>
      <c r="AY90" s="10">
        <f t="shared" si="12"/>
        <v>15.876000000000001</v>
      </c>
      <c r="AZ90" s="1"/>
      <c r="BA90" s="2" t="s">
        <v>330</v>
      </c>
      <c r="BB90" s="2" t="s">
        <v>3</v>
      </c>
    </row>
    <row r="91" spans="3:54" s="4" customFormat="1">
      <c r="C91" s="1"/>
      <c r="D91" s="1"/>
      <c r="E91" s="4" t="s">
        <v>333</v>
      </c>
      <c r="F91" s="1"/>
      <c r="G91" s="1" t="s">
        <v>1</v>
      </c>
      <c r="H91" s="2" t="s">
        <v>16</v>
      </c>
      <c r="I91" s="1"/>
      <c r="J91" s="12">
        <v>10</v>
      </c>
      <c r="K91" s="1"/>
      <c r="L91" s="12" t="s">
        <v>423</v>
      </c>
      <c r="M91" s="1"/>
      <c r="N91" s="12">
        <v>10</v>
      </c>
      <c r="O91" s="1"/>
      <c r="P91" s="12">
        <v>10</v>
      </c>
      <c r="Q91" s="1"/>
      <c r="R91" s="12">
        <v>10</v>
      </c>
      <c r="S91" s="1"/>
      <c r="T91" s="12">
        <v>10</v>
      </c>
      <c r="U91" s="1"/>
      <c r="V91" s="12">
        <v>50</v>
      </c>
      <c r="W91" s="1"/>
      <c r="X91" s="3" t="s">
        <v>15</v>
      </c>
      <c r="Y91" s="1"/>
      <c r="Z91" s="10">
        <v>18</v>
      </c>
      <c r="AA91" s="1"/>
      <c r="AB91" s="10">
        <v>0</v>
      </c>
      <c r="AC91" s="1"/>
      <c r="AD91" s="10">
        <v>18</v>
      </c>
      <c r="AE91" s="1"/>
      <c r="AF91" s="10">
        <v>18</v>
      </c>
      <c r="AG91" s="1"/>
      <c r="AH91" s="10">
        <v>18</v>
      </c>
      <c r="AI91" s="1"/>
      <c r="AJ91" s="10">
        <v>18</v>
      </c>
      <c r="AK91" s="1"/>
      <c r="AL91" s="10">
        <v>90</v>
      </c>
      <c r="AM91" s="10">
        <f t="shared" si="7"/>
        <v>18</v>
      </c>
      <c r="AN91" s="1"/>
      <c r="AO91" s="10">
        <f t="shared" si="8"/>
        <v>0</v>
      </c>
      <c r="AP91" s="1"/>
      <c r="AQ91" s="10">
        <f t="shared" si="9"/>
        <v>18.899999999999999</v>
      </c>
      <c r="AR91" s="1"/>
      <c r="AS91" s="10">
        <f t="shared" si="10"/>
        <v>19.260000000000002</v>
      </c>
      <c r="AT91" s="1"/>
      <c r="AU91" s="10">
        <f t="shared" si="11"/>
        <v>19.98</v>
      </c>
      <c r="AV91" s="1"/>
      <c r="AW91" s="10">
        <f t="shared" si="13"/>
        <v>21.24</v>
      </c>
      <c r="AX91" s="1"/>
      <c r="AY91" s="10">
        <f t="shared" si="12"/>
        <v>97.38</v>
      </c>
      <c r="AZ91" s="1"/>
      <c r="BA91" s="2" t="s">
        <v>330</v>
      </c>
      <c r="BB91" s="2" t="s">
        <v>3</v>
      </c>
    </row>
    <row r="92" spans="3:54" s="4" customFormat="1">
      <c r="C92" s="1"/>
      <c r="D92" s="1"/>
      <c r="E92" s="4" t="s">
        <v>332</v>
      </c>
      <c r="F92" s="1"/>
      <c r="G92" s="1" t="s">
        <v>1</v>
      </c>
      <c r="H92" s="2" t="s">
        <v>5</v>
      </c>
      <c r="I92" s="1"/>
      <c r="J92" s="9"/>
      <c r="K92" s="1"/>
      <c r="L92" s="9"/>
      <c r="M92" s="1"/>
      <c r="N92" s="9"/>
      <c r="O92" s="1"/>
      <c r="P92" s="9"/>
      <c r="Q92" s="1"/>
      <c r="R92" s="9"/>
      <c r="S92" s="1"/>
      <c r="T92" s="9"/>
      <c r="U92" s="1"/>
      <c r="V92" s="9"/>
      <c r="W92" s="1"/>
      <c r="X92" s="3" t="s">
        <v>0</v>
      </c>
      <c r="Y92" s="1"/>
      <c r="Z92" s="11">
        <v>20</v>
      </c>
      <c r="AA92" s="1"/>
      <c r="AB92" s="11">
        <v>0</v>
      </c>
      <c r="AC92" s="1"/>
      <c r="AD92" s="11">
        <v>20</v>
      </c>
      <c r="AE92" s="1"/>
      <c r="AF92" s="11">
        <v>20</v>
      </c>
      <c r="AG92" s="1"/>
      <c r="AH92" s="11">
        <v>20</v>
      </c>
      <c r="AI92" s="1"/>
      <c r="AJ92" s="11">
        <v>20</v>
      </c>
      <c r="AK92" s="1"/>
      <c r="AL92" s="11">
        <v>100</v>
      </c>
      <c r="AM92" s="11">
        <f t="shared" si="7"/>
        <v>20</v>
      </c>
      <c r="AN92" s="32"/>
      <c r="AO92" s="11">
        <f t="shared" si="8"/>
        <v>0</v>
      </c>
      <c r="AP92" s="32"/>
      <c r="AQ92" s="11">
        <f t="shared" si="9"/>
        <v>21</v>
      </c>
      <c r="AR92" s="32"/>
      <c r="AS92" s="11">
        <f t="shared" si="10"/>
        <v>21.4</v>
      </c>
      <c r="AT92" s="32"/>
      <c r="AU92" s="11">
        <f t="shared" si="11"/>
        <v>22.2</v>
      </c>
      <c r="AV92" s="32"/>
      <c r="AW92" s="11">
        <f t="shared" si="13"/>
        <v>23.6</v>
      </c>
      <c r="AX92" s="32"/>
      <c r="AY92" s="11">
        <f t="shared" si="12"/>
        <v>108.19999999999999</v>
      </c>
      <c r="AZ92" s="32"/>
      <c r="BA92" s="2" t="s">
        <v>330</v>
      </c>
      <c r="BB92" s="2" t="s">
        <v>3</v>
      </c>
    </row>
    <row r="93" spans="3:54" s="4" customFormat="1">
      <c r="C93" s="1"/>
      <c r="D93" s="8" t="s">
        <v>13</v>
      </c>
      <c r="E93" s="1"/>
      <c r="F93" s="1"/>
      <c r="G93" s="1" t="s">
        <v>1</v>
      </c>
      <c r="H93" s="2" t="s">
        <v>0</v>
      </c>
      <c r="I93" s="1"/>
      <c r="J93" s="9"/>
      <c r="K93" s="1"/>
      <c r="L93" s="9"/>
      <c r="M93" s="1"/>
      <c r="N93" s="9"/>
      <c r="O93" s="1"/>
      <c r="P93" s="9"/>
      <c r="Q93" s="1"/>
      <c r="R93" s="9"/>
      <c r="S93" s="1"/>
      <c r="T93" s="9"/>
      <c r="U93" s="1"/>
      <c r="V93" s="9"/>
      <c r="W93" s="1"/>
      <c r="X93" s="3" t="s">
        <v>0</v>
      </c>
      <c r="Y93" s="1"/>
      <c r="Z93" s="10">
        <v>38</v>
      </c>
      <c r="AA93" s="1"/>
      <c r="AB93" s="10">
        <v>0</v>
      </c>
      <c r="AC93" s="1"/>
      <c r="AD93" s="10">
        <v>52.4</v>
      </c>
      <c r="AE93" s="1"/>
      <c r="AF93" s="10">
        <v>52.4</v>
      </c>
      <c r="AG93" s="1"/>
      <c r="AH93" s="10">
        <v>52.4</v>
      </c>
      <c r="AI93" s="1"/>
      <c r="AJ93" s="10">
        <v>52.4</v>
      </c>
      <c r="AK93" s="1"/>
      <c r="AL93" s="10">
        <v>247.6</v>
      </c>
      <c r="AM93" s="10">
        <f t="shared" si="7"/>
        <v>38</v>
      </c>
      <c r="AN93" s="1"/>
      <c r="AO93" s="10">
        <f t="shared" si="8"/>
        <v>0</v>
      </c>
      <c r="AP93" s="1"/>
      <c r="AQ93" s="10">
        <f t="shared" si="9"/>
        <v>55.019999999999996</v>
      </c>
      <c r="AR93" s="1"/>
      <c r="AS93" s="10">
        <f t="shared" si="10"/>
        <v>56.067999999999998</v>
      </c>
      <c r="AT93" s="1"/>
      <c r="AU93" s="10">
        <f t="shared" si="11"/>
        <v>58.164000000000001</v>
      </c>
      <c r="AV93" s="1"/>
      <c r="AW93" s="10">
        <f t="shared" si="13"/>
        <v>61.831999999999994</v>
      </c>
      <c r="AX93" s="1"/>
      <c r="AY93" s="10">
        <f t="shared" si="12"/>
        <v>269.084</v>
      </c>
      <c r="AZ93" s="1"/>
      <c r="BA93" s="2" t="s">
        <v>0</v>
      </c>
      <c r="BB93" s="2" t="s">
        <v>0</v>
      </c>
    </row>
    <row r="94" spans="3:54" s="4" customFormat="1">
      <c r="C94" s="1"/>
      <c r="D94" s="8" t="s">
        <v>12</v>
      </c>
      <c r="E94" s="1"/>
      <c r="F94" s="1"/>
      <c r="G94" s="1" t="s">
        <v>1</v>
      </c>
      <c r="H94" s="2"/>
      <c r="I94" s="1"/>
      <c r="J94" s="3"/>
      <c r="K94" s="1"/>
      <c r="L94" s="3"/>
      <c r="M94" s="1"/>
      <c r="N94" s="3"/>
      <c r="O94" s="1"/>
      <c r="P94" s="3"/>
      <c r="Q94" s="1"/>
      <c r="R94" s="3"/>
      <c r="S94" s="1"/>
      <c r="T94" s="3"/>
      <c r="U94" s="1"/>
      <c r="V94" s="3"/>
      <c r="W94" s="1"/>
      <c r="X94" s="2"/>
      <c r="Y94" s="1"/>
      <c r="Z94" s="3"/>
      <c r="AA94" s="1"/>
      <c r="AB94" s="3"/>
      <c r="AC94" s="1"/>
      <c r="AD94" s="3"/>
      <c r="AE94" s="1"/>
      <c r="AF94" s="3"/>
      <c r="AG94" s="1"/>
      <c r="AH94" s="3"/>
      <c r="AI94" s="1"/>
      <c r="AJ94" s="3"/>
      <c r="AK94" s="1"/>
      <c r="AL94" s="3"/>
      <c r="AM94" s="10">
        <f t="shared" si="7"/>
        <v>0</v>
      </c>
      <c r="AN94" s="1"/>
      <c r="AO94" s="10"/>
      <c r="AP94" s="1"/>
      <c r="AQ94" s="10"/>
      <c r="AR94" s="1"/>
      <c r="AS94" s="10"/>
      <c r="AT94" s="1"/>
      <c r="AU94" s="10"/>
      <c r="AV94" s="1"/>
      <c r="AW94" s="10">
        <f t="shared" si="13"/>
        <v>0</v>
      </c>
      <c r="AX94" s="1"/>
      <c r="AY94" s="10">
        <f t="shared" si="12"/>
        <v>0</v>
      </c>
      <c r="AZ94" s="1"/>
      <c r="BA94" s="2"/>
      <c r="BB94" s="2"/>
    </row>
    <row r="95" spans="3:54" s="4" customFormat="1">
      <c r="C95" s="1"/>
      <c r="D95" s="1"/>
      <c r="E95" s="4" t="s">
        <v>331</v>
      </c>
      <c r="F95" s="1"/>
      <c r="G95" s="1" t="s">
        <v>1</v>
      </c>
      <c r="H95" s="2" t="s">
        <v>5</v>
      </c>
      <c r="I95" s="1"/>
      <c r="J95" s="9"/>
      <c r="K95" s="1"/>
      <c r="L95" s="9"/>
      <c r="M95" s="1"/>
      <c r="N95" s="9"/>
      <c r="O95" s="1"/>
      <c r="P95" s="9"/>
      <c r="Q95" s="1"/>
      <c r="R95" s="9"/>
      <c r="S95" s="1"/>
      <c r="T95" s="9"/>
      <c r="U95" s="1"/>
      <c r="V95" s="9"/>
      <c r="W95" s="1"/>
      <c r="X95" s="3" t="s">
        <v>0</v>
      </c>
      <c r="Y95" s="1"/>
      <c r="Z95" s="10"/>
      <c r="AA95" s="1"/>
      <c r="AB95" s="10"/>
      <c r="AC95" s="1"/>
      <c r="AD95" s="10">
        <v>55</v>
      </c>
      <c r="AE95" s="1"/>
      <c r="AF95" s="10">
        <v>55</v>
      </c>
      <c r="AG95" s="1"/>
      <c r="AH95" s="10">
        <v>55</v>
      </c>
      <c r="AI95" s="1"/>
      <c r="AJ95" s="10">
        <v>55</v>
      </c>
      <c r="AK95" s="1"/>
      <c r="AL95" s="10">
        <v>220</v>
      </c>
      <c r="AM95" s="10">
        <f t="shared" si="7"/>
        <v>0</v>
      </c>
      <c r="AN95" s="1"/>
      <c r="AO95" s="10">
        <f t="shared" si="8"/>
        <v>0</v>
      </c>
      <c r="AP95" s="1"/>
      <c r="AQ95" s="10">
        <f t="shared" si="9"/>
        <v>57.75</v>
      </c>
      <c r="AR95" s="1"/>
      <c r="AS95" s="10">
        <f t="shared" si="10"/>
        <v>58.85</v>
      </c>
      <c r="AT95" s="1"/>
      <c r="AU95" s="10">
        <f t="shared" si="11"/>
        <v>61.05</v>
      </c>
      <c r="AV95" s="1"/>
      <c r="AW95" s="10">
        <f t="shared" si="13"/>
        <v>64.900000000000006</v>
      </c>
      <c r="AX95" s="1"/>
      <c r="AY95" s="10">
        <f t="shared" si="12"/>
        <v>242.54999999999998</v>
      </c>
      <c r="AZ95" s="1"/>
      <c r="BA95" s="2" t="s">
        <v>330</v>
      </c>
      <c r="BB95" s="2" t="s">
        <v>9</v>
      </c>
    </row>
    <row r="96" spans="3:54" s="4" customFormat="1">
      <c r="C96" s="1"/>
      <c r="D96" s="1"/>
      <c r="E96" s="4" t="s">
        <v>11</v>
      </c>
      <c r="F96" s="1"/>
      <c r="G96" s="1" t="s">
        <v>1</v>
      </c>
      <c r="H96" s="2" t="s">
        <v>5</v>
      </c>
      <c r="I96" s="1"/>
      <c r="J96" s="9"/>
      <c r="K96" s="1"/>
      <c r="L96" s="9"/>
      <c r="M96" s="1"/>
      <c r="N96" s="9"/>
      <c r="O96" s="1"/>
      <c r="P96" s="9"/>
      <c r="Q96" s="1"/>
      <c r="R96" s="9"/>
      <c r="S96" s="1"/>
      <c r="T96" s="9"/>
      <c r="U96" s="1"/>
      <c r="V96" s="9"/>
      <c r="W96" s="1"/>
      <c r="X96" s="3" t="s">
        <v>0</v>
      </c>
      <c r="Y96" s="1"/>
      <c r="Z96" s="11"/>
      <c r="AA96" s="1"/>
      <c r="AB96" s="11"/>
      <c r="AC96" s="1"/>
      <c r="AD96" s="11">
        <v>18</v>
      </c>
      <c r="AE96" s="1"/>
      <c r="AF96" s="11">
        <v>18</v>
      </c>
      <c r="AG96" s="1"/>
      <c r="AH96" s="11">
        <v>18</v>
      </c>
      <c r="AI96" s="1"/>
      <c r="AJ96" s="11">
        <v>18</v>
      </c>
      <c r="AK96" s="1"/>
      <c r="AL96" s="11">
        <v>72</v>
      </c>
      <c r="AM96" s="11">
        <f t="shared" si="7"/>
        <v>0</v>
      </c>
      <c r="AN96" s="32"/>
      <c r="AO96" s="11">
        <f t="shared" si="8"/>
        <v>0</v>
      </c>
      <c r="AP96" s="32"/>
      <c r="AQ96" s="11">
        <f t="shared" si="9"/>
        <v>18.899999999999999</v>
      </c>
      <c r="AR96" s="32"/>
      <c r="AS96" s="11">
        <f t="shared" si="10"/>
        <v>19.260000000000002</v>
      </c>
      <c r="AT96" s="32"/>
      <c r="AU96" s="11">
        <f t="shared" si="11"/>
        <v>19.98</v>
      </c>
      <c r="AV96" s="32"/>
      <c r="AW96" s="11">
        <f t="shared" si="13"/>
        <v>21.24</v>
      </c>
      <c r="AX96" s="32"/>
      <c r="AY96" s="11">
        <f t="shared" si="12"/>
        <v>79.38</v>
      </c>
      <c r="AZ96" s="1"/>
      <c r="BA96" s="2" t="s">
        <v>330</v>
      </c>
      <c r="BB96" s="2" t="s">
        <v>9</v>
      </c>
    </row>
    <row r="97" spans="1:54">
      <c r="D97" s="8" t="s">
        <v>8</v>
      </c>
      <c r="G97" s="1" t="s">
        <v>1</v>
      </c>
      <c r="H97" s="2" t="s">
        <v>0</v>
      </c>
      <c r="J97" s="9"/>
      <c r="L97" s="9"/>
      <c r="N97" s="9"/>
      <c r="P97" s="9"/>
      <c r="R97" s="9"/>
      <c r="T97" s="9"/>
      <c r="V97" s="9"/>
      <c r="X97" s="3" t="s">
        <v>0</v>
      </c>
      <c r="Z97" s="11"/>
      <c r="AB97" s="11"/>
      <c r="AD97" s="11">
        <v>73</v>
      </c>
      <c r="AF97" s="11">
        <v>73</v>
      </c>
      <c r="AH97" s="11">
        <v>73</v>
      </c>
      <c r="AJ97" s="11">
        <v>73</v>
      </c>
      <c r="AL97" s="11">
        <v>292</v>
      </c>
      <c r="AM97" s="10">
        <f t="shared" si="7"/>
        <v>0</v>
      </c>
      <c r="AO97" s="10">
        <f t="shared" si="8"/>
        <v>0</v>
      </c>
      <c r="AQ97" s="10">
        <f t="shared" si="9"/>
        <v>76.650000000000006</v>
      </c>
      <c r="AS97" s="10">
        <f t="shared" si="10"/>
        <v>78.11</v>
      </c>
      <c r="AU97" s="10">
        <f t="shared" si="11"/>
        <v>81.03</v>
      </c>
      <c r="AW97" s="10">
        <f t="shared" si="13"/>
        <v>86.14</v>
      </c>
      <c r="AY97" s="10">
        <f t="shared" si="12"/>
        <v>321.93</v>
      </c>
      <c r="BA97" s="2" t="s">
        <v>0</v>
      </c>
      <c r="BB97" s="2" t="s">
        <v>0</v>
      </c>
    </row>
    <row r="98" spans="1:54">
      <c r="C98" s="8" t="s">
        <v>7</v>
      </c>
      <c r="G98" s="1" t="s">
        <v>1</v>
      </c>
      <c r="H98" s="2" t="s">
        <v>0</v>
      </c>
      <c r="J98" s="9"/>
      <c r="L98" s="9"/>
      <c r="N98" s="9"/>
      <c r="P98" s="9"/>
      <c r="R98" s="9"/>
      <c r="T98" s="9"/>
      <c r="V98" s="9"/>
      <c r="X98" s="3" t="s">
        <v>0</v>
      </c>
      <c r="Z98" s="10">
        <v>38</v>
      </c>
      <c r="AB98" s="10">
        <v>0</v>
      </c>
      <c r="AD98" s="10">
        <v>125.4</v>
      </c>
      <c r="AF98" s="10">
        <v>125.4</v>
      </c>
      <c r="AH98" s="10">
        <v>125.4</v>
      </c>
      <c r="AJ98" s="10">
        <v>125.4</v>
      </c>
      <c r="AL98" s="10">
        <v>539.6</v>
      </c>
      <c r="AM98" s="10">
        <f t="shared" si="7"/>
        <v>38</v>
      </c>
      <c r="AO98" s="10">
        <f t="shared" si="8"/>
        <v>0</v>
      </c>
      <c r="AQ98" s="10">
        <f t="shared" si="9"/>
        <v>131.67000000000002</v>
      </c>
      <c r="AS98" s="10">
        <f t="shared" si="10"/>
        <v>134.178</v>
      </c>
      <c r="AU98" s="10">
        <f t="shared" si="11"/>
        <v>139.19400000000002</v>
      </c>
      <c r="AW98" s="10">
        <f t="shared" si="13"/>
        <v>147.97200000000001</v>
      </c>
      <c r="AY98" s="10">
        <f t="shared" si="12"/>
        <v>591.01400000000001</v>
      </c>
      <c r="BA98" s="2" t="s">
        <v>0</v>
      </c>
      <c r="BB98" s="2" t="s">
        <v>0</v>
      </c>
    </row>
    <row r="99" spans="1:54">
      <c r="C99" s="4" t="s">
        <v>308</v>
      </c>
      <c r="G99" s="1" t="s">
        <v>1</v>
      </c>
      <c r="H99" s="2" t="s">
        <v>5</v>
      </c>
      <c r="J99" s="9"/>
      <c r="L99" s="9"/>
      <c r="N99" s="9"/>
      <c r="P99" s="9"/>
      <c r="R99" s="9"/>
      <c r="T99" s="9"/>
      <c r="V99" s="9"/>
      <c r="X99" s="3" t="s">
        <v>0</v>
      </c>
      <c r="Z99" s="11" t="s">
        <v>423</v>
      </c>
      <c r="AB99" s="11">
        <v>0</v>
      </c>
      <c r="AD99" s="11">
        <v>8</v>
      </c>
      <c r="AF99" s="11">
        <v>8</v>
      </c>
      <c r="AH99" s="11">
        <v>8</v>
      </c>
      <c r="AJ99" s="11">
        <v>8</v>
      </c>
      <c r="AL99" s="11">
        <v>32</v>
      </c>
      <c r="AM99" s="11" t="str">
        <f t="shared" si="7"/>
        <v>-</v>
      </c>
      <c r="AN99" s="32"/>
      <c r="AO99" s="11">
        <f t="shared" si="8"/>
        <v>0</v>
      </c>
      <c r="AP99" s="32"/>
      <c r="AQ99" s="11">
        <f t="shared" si="9"/>
        <v>8.4</v>
      </c>
      <c r="AR99" s="32"/>
      <c r="AS99" s="11">
        <f t="shared" si="10"/>
        <v>8.56</v>
      </c>
      <c r="AT99" s="32"/>
      <c r="AU99" s="11">
        <f t="shared" si="11"/>
        <v>8.8800000000000008</v>
      </c>
      <c r="AV99" s="32"/>
      <c r="AW99" s="11">
        <f t="shared" si="13"/>
        <v>9.44</v>
      </c>
      <c r="AX99" s="32"/>
      <c r="AY99" s="11">
        <f t="shared" si="12"/>
        <v>35.28</v>
      </c>
      <c r="BA99" s="2" t="s">
        <v>330</v>
      </c>
      <c r="BB99" s="2" t="s">
        <v>3</v>
      </c>
    </row>
    <row r="100" spans="1:54">
      <c r="B100" s="8" t="s">
        <v>144</v>
      </c>
      <c r="G100" s="1" t="s">
        <v>1</v>
      </c>
      <c r="H100" s="2" t="s">
        <v>0</v>
      </c>
      <c r="J100" s="9"/>
      <c r="L100" s="9"/>
      <c r="N100" s="9"/>
      <c r="P100" s="9"/>
      <c r="R100" s="9"/>
      <c r="T100" s="9"/>
      <c r="V100" s="9"/>
      <c r="X100" s="3" t="s">
        <v>0</v>
      </c>
      <c r="Z100" s="11">
        <v>62</v>
      </c>
      <c r="AB100" s="11">
        <v>6</v>
      </c>
      <c r="AD100" s="11">
        <v>175.4</v>
      </c>
      <c r="AF100" s="11">
        <v>180.4</v>
      </c>
      <c r="AH100" s="11">
        <v>180.4</v>
      </c>
      <c r="AJ100" s="11">
        <v>180.4</v>
      </c>
      <c r="AL100" s="11">
        <v>784.6</v>
      </c>
      <c r="AM100" s="34">
        <f t="shared" si="7"/>
        <v>62</v>
      </c>
      <c r="AN100" s="33"/>
      <c r="AO100" s="34">
        <f t="shared" si="8"/>
        <v>6.12</v>
      </c>
      <c r="AP100" s="33"/>
      <c r="AQ100" s="34">
        <f t="shared" si="9"/>
        <v>184.17000000000002</v>
      </c>
      <c r="AR100" s="33"/>
      <c r="AS100" s="34">
        <f t="shared" si="10"/>
        <v>193.02800000000002</v>
      </c>
      <c r="AT100" s="33"/>
      <c r="AU100" s="34">
        <f t="shared" si="11"/>
        <v>200.244</v>
      </c>
      <c r="AV100" s="33"/>
      <c r="AW100" s="34">
        <f t="shared" si="13"/>
        <v>212.87200000000001</v>
      </c>
      <c r="AX100" s="33"/>
      <c r="AY100" s="34">
        <f t="shared" si="12"/>
        <v>858.43399999999997</v>
      </c>
      <c r="BA100" s="2" t="s">
        <v>0</v>
      </c>
      <c r="BB100" s="2" t="s">
        <v>0</v>
      </c>
    </row>
    <row r="101" spans="1:54">
      <c r="A101" s="8" t="s">
        <v>2</v>
      </c>
      <c r="G101" s="1" t="s">
        <v>1</v>
      </c>
      <c r="H101" s="2" t="s">
        <v>0</v>
      </c>
      <c r="J101" s="9"/>
      <c r="L101" s="9"/>
      <c r="N101" s="9"/>
      <c r="P101" s="9"/>
      <c r="R101" s="9"/>
      <c r="T101" s="9"/>
      <c r="V101" s="9"/>
      <c r="X101" s="3" t="s">
        <v>0</v>
      </c>
      <c r="Z101" s="10">
        <v>97</v>
      </c>
      <c r="AB101" s="10">
        <v>41.5</v>
      </c>
      <c r="AD101" s="10">
        <v>731.9</v>
      </c>
      <c r="AF101" s="10">
        <v>730.5</v>
      </c>
      <c r="AH101" s="10">
        <v>723.5</v>
      </c>
      <c r="AJ101" s="10">
        <v>586.6</v>
      </c>
      <c r="AL101" s="10">
        <v>2911</v>
      </c>
      <c r="AM101" s="10">
        <f t="shared" si="7"/>
        <v>97</v>
      </c>
      <c r="AO101" s="10">
        <f t="shared" si="8"/>
        <v>42.33</v>
      </c>
      <c r="AQ101" s="10">
        <f t="shared" si="9"/>
        <v>768.495</v>
      </c>
      <c r="AS101" s="10">
        <f t="shared" si="10"/>
        <v>781.63499999999999</v>
      </c>
      <c r="AU101" s="10">
        <f t="shared" si="11"/>
        <v>803.08500000000004</v>
      </c>
      <c r="AW101" s="10">
        <f t="shared" si="13"/>
        <v>692.18799999999999</v>
      </c>
      <c r="AY101" s="10">
        <f t="shared" si="12"/>
        <v>3184.7330000000002</v>
      </c>
      <c r="BA101" s="2" t="s">
        <v>0</v>
      </c>
      <c r="BB101" s="2" t="s">
        <v>0</v>
      </c>
    </row>
    <row r="102" spans="1:54">
      <c r="A102" s="4" t="s">
        <v>1</v>
      </c>
    </row>
    <row r="103" spans="1:54">
      <c r="A103" s="4" t="s">
        <v>143</v>
      </c>
    </row>
    <row r="104" spans="1:54">
      <c r="A104" s="4" t="s">
        <v>329</v>
      </c>
    </row>
    <row r="105" spans="1:54">
      <c r="A105" s="4" t="s">
        <v>328</v>
      </c>
    </row>
    <row r="106" spans="1:54">
      <c r="A106" s="4" t="s">
        <v>327</v>
      </c>
    </row>
    <row r="107" spans="1:54">
      <c r="A107" s="4" t="s">
        <v>326</v>
      </c>
    </row>
    <row r="108" spans="1:54">
      <c r="A108" s="4" t="s">
        <v>325</v>
      </c>
    </row>
    <row r="109" spans="1:54">
      <c r="A109" s="4" t="s">
        <v>324</v>
      </c>
    </row>
    <row r="110" spans="1:54">
      <c r="A110" s="4" t="s">
        <v>323</v>
      </c>
    </row>
    <row r="111" spans="1:54">
      <c r="A111" s="4" t="s">
        <v>322</v>
      </c>
    </row>
    <row r="112" spans="1:54">
      <c r="A112" s="4" t="s">
        <v>321</v>
      </c>
    </row>
    <row r="113" spans="1:1">
      <c r="A113" s="4" t="s">
        <v>320</v>
      </c>
    </row>
  </sheetData>
  <phoneticPr fontId="1" type="noConversion"/>
  <printOptions gridLines="1"/>
  <pageMargins left="0.11811023622047245" right="0.11811023622047245" top="0.51181102362204722" bottom="0.51181102362204722" header="0.23622047244094491" footer="0.23622047244094491"/>
  <pageSetup scale="95" pageOrder="overThenDown" orientation="landscape" r:id="rId1"/>
  <headerFooter>
    <oddHeader>&amp;CTable 2- Kutch Landscape (GUJ)</oddHeader>
  </headerFooter>
  <rowBreaks count="1" manualBreakCount="1">
    <brk id="62" max="16383" man="1"/>
  </rowBreaks>
  <colBreaks count="1" manualBreakCount="1">
    <brk id="3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BA111"/>
  <sheetViews>
    <sheetView view="pageBreakPreview" zoomScale="120" zoomScaleNormal="100" zoomScaleSheetLayoutView="120" workbookViewId="0">
      <pane xSplit="7" ySplit="5" topLeftCell="AE6" activePane="bottomRight" state="frozen"/>
      <selection pane="topRight" activeCell="H1" sqref="H1"/>
      <selection pane="bottomLeft" activeCell="A6" sqref="A6"/>
      <selection pane="bottomRight" activeCell="F11" sqref="F11"/>
    </sheetView>
  </sheetViews>
  <sheetFormatPr defaultRowHeight="9"/>
  <cols>
    <col min="1" max="1" width="0.42578125" style="1" customWidth="1"/>
    <col min="2" max="5" width="1.7109375" style="1" customWidth="1"/>
    <col min="6" max="6" width="43.140625" style="1" customWidth="1"/>
    <col min="7" max="7" width="0.42578125" style="1" customWidth="1"/>
    <col min="8" max="8" width="7.7109375" style="2" customWidth="1"/>
    <col min="9" max="9" width="0.42578125" style="1" customWidth="1"/>
    <col min="10" max="10" width="4.28515625" style="3" customWidth="1"/>
    <col min="11" max="11" width="0.42578125" style="1" customWidth="1"/>
    <col min="12" max="12" width="4.28515625" style="3" customWidth="1"/>
    <col min="13" max="13" width="0.42578125" style="1" customWidth="1"/>
    <col min="14" max="14" width="4.28515625" style="3" customWidth="1"/>
    <col min="15" max="15" width="0.42578125" style="1" customWidth="1"/>
    <col min="16" max="16" width="4.28515625" style="3" customWidth="1"/>
    <col min="17" max="17" width="0.42578125" style="1" customWidth="1"/>
    <col min="18" max="18" width="4.28515625" style="3" customWidth="1"/>
    <col min="19" max="19" width="0.42578125" style="1" customWidth="1"/>
    <col min="20" max="20" width="4.28515625" style="3" customWidth="1"/>
    <col min="21" max="21" width="0.42578125" style="1" customWidth="1"/>
    <col min="22" max="22" width="4.28515625" style="3" customWidth="1"/>
    <col min="23" max="23" width="0.42578125" style="1" customWidth="1"/>
    <col min="24" max="24" width="4.7109375" style="2" customWidth="1"/>
    <col min="25" max="25" width="0.42578125" style="1" customWidth="1"/>
    <col min="26" max="26" width="4.85546875" style="3" customWidth="1"/>
    <col min="27" max="27" width="0.42578125" style="1" customWidth="1"/>
    <col min="28" max="28" width="4.85546875" style="3" customWidth="1"/>
    <col min="29" max="29" width="0.42578125" style="1" customWidth="1"/>
    <col min="30" max="30" width="4.85546875" style="3" customWidth="1"/>
    <col min="31" max="31" width="0.42578125" style="1" customWidth="1"/>
    <col min="32" max="32" width="4.85546875" style="3" customWidth="1"/>
    <col min="33" max="33" width="0.42578125" style="1" customWidth="1"/>
    <col min="34" max="34" width="4.85546875" style="3" customWidth="1"/>
    <col min="35" max="35" width="0.42578125" style="1" customWidth="1"/>
    <col min="36" max="36" width="4.85546875" style="3" customWidth="1"/>
    <col min="37" max="37" width="0.42578125" style="1" customWidth="1"/>
    <col min="38" max="38" width="6" style="3" customWidth="1"/>
    <col min="39" max="39" width="0.5703125" style="1" customWidth="1"/>
    <col min="40" max="40" width="5" style="3" customWidth="1"/>
    <col min="41" max="41" width="6" style="3" customWidth="1"/>
    <col min="42" max="42" width="0.28515625" style="1" customWidth="1"/>
    <col min="43" max="43" width="6.140625" style="3" customWidth="1"/>
    <col min="44" max="44" width="0.42578125" style="1" customWidth="1"/>
    <col min="45" max="45" width="5.85546875" style="3" customWidth="1"/>
    <col min="46" max="46" width="0.42578125" style="1" customWidth="1"/>
    <col min="47" max="47" width="5.7109375" style="3" customWidth="1"/>
    <col min="48" max="48" width="0.28515625" style="1" customWidth="1"/>
    <col min="49" max="49" width="5.42578125" style="3" customWidth="1"/>
    <col min="50" max="50" width="0.5703125" style="1" customWidth="1"/>
    <col min="51" max="51" width="7.42578125" style="3" customWidth="1"/>
    <col min="52" max="52" width="9.42578125" style="2" customWidth="1"/>
    <col min="53" max="53" width="12.85546875" style="2" customWidth="1"/>
    <col min="54" max="16384" width="9.140625" style="4"/>
  </cols>
  <sheetData>
    <row r="1" spans="1:53">
      <c r="A1" s="1" t="s">
        <v>131</v>
      </c>
      <c r="B1" s="21"/>
      <c r="C1" s="21"/>
      <c r="D1" s="21"/>
      <c r="E1" s="21"/>
      <c r="F1" s="21"/>
      <c r="G1" s="21" t="s">
        <v>1</v>
      </c>
      <c r="H1" s="22"/>
      <c r="I1" s="21"/>
      <c r="J1" s="23"/>
      <c r="K1" s="21"/>
      <c r="L1" s="23"/>
      <c r="M1" s="21"/>
      <c r="N1" s="23"/>
      <c r="O1" s="21"/>
      <c r="P1" s="23"/>
      <c r="Q1" s="21"/>
      <c r="R1" s="23"/>
      <c r="S1" s="21"/>
      <c r="T1" s="23"/>
      <c r="U1" s="21"/>
      <c r="V1" s="23"/>
      <c r="W1" s="21"/>
      <c r="X1" s="22"/>
      <c r="Y1" s="21"/>
      <c r="Z1" s="23"/>
      <c r="AA1" s="21"/>
      <c r="AB1" s="23"/>
      <c r="AC1" s="21"/>
      <c r="AD1" s="23"/>
      <c r="AE1" s="21"/>
      <c r="AF1" s="23"/>
      <c r="AG1" s="21"/>
      <c r="AH1" s="23"/>
      <c r="AI1" s="21"/>
      <c r="AJ1" s="23"/>
      <c r="AK1" s="21"/>
      <c r="AL1" s="23"/>
      <c r="AM1" s="21"/>
      <c r="AN1" s="23"/>
      <c r="AO1" s="23"/>
      <c r="AP1" s="21"/>
      <c r="AQ1" s="23"/>
      <c r="AR1" s="21"/>
      <c r="AS1" s="23"/>
      <c r="AT1" s="21"/>
      <c r="AU1" s="23"/>
      <c r="AV1" s="21"/>
      <c r="AW1" s="23"/>
      <c r="AX1" s="21"/>
      <c r="AY1" s="23"/>
      <c r="AZ1" s="22"/>
      <c r="BA1" s="22"/>
    </row>
    <row r="2" spans="1:53">
      <c r="A2" s="1" t="s">
        <v>130</v>
      </c>
      <c r="B2" s="21"/>
      <c r="C2" s="21"/>
      <c r="D2" s="21"/>
      <c r="E2" s="21"/>
      <c r="F2" s="21"/>
      <c r="G2" s="21" t="s">
        <v>1</v>
      </c>
      <c r="H2" s="22"/>
      <c r="I2" s="21"/>
      <c r="J2" s="23"/>
      <c r="K2" s="21"/>
      <c r="L2" s="23"/>
      <c r="M2" s="21"/>
      <c r="N2" s="23"/>
      <c r="O2" s="21"/>
      <c r="P2" s="23"/>
      <c r="Q2" s="21"/>
      <c r="R2" s="23"/>
      <c r="S2" s="21"/>
      <c r="T2" s="23"/>
      <c r="U2" s="21"/>
      <c r="V2" s="23"/>
      <c r="W2" s="21"/>
      <c r="X2" s="13" t="s">
        <v>123</v>
      </c>
      <c r="Y2" s="21"/>
      <c r="Z2" s="23"/>
      <c r="AA2" s="21"/>
      <c r="AB2" s="23"/>
      <c r="AC2" s="21"/>
      <c r="AD2" s="23"/>
      <c r="AE2" s="21"/>
      <c r="AF2" s="23"/>
      <c r="AG2" s="21"/>
      <c r="AH2" s="23"/>
      <c r="AI2" s="21"/>
      <c r="AJ2" s="23"/>
      <c r="AK2" s="21"/>
      <c r="AL2" s="23"/>
      <c r="AM2" s="21"/>
      <c r="AN2" s="23"/>
      <c r="AO2" s="23"/>
      <c r="AP2" s="21"/>
      <c r="AQ2" s="23"/>
      <c r="AR2" s="21"/>
      <c r="AS2" s="23"/>
      <c r="AT2" s="21"/>
      <c r="AU2" s="23"/>
      <c r="AV2" s="21"/>
      <c r="AW2" s="23"/>
      <c r="AX2" s="21"/>
      <c r="AY2" s="23"/>
      <c r="AZ2" s="22"/>
      <c r="BA2" s="22"/>
    </row>
    <row r="3" spans="1:53" ht="12">
      <c r="A3" s="1" t="s">
        <v>319</v>
      </c>
      <c r="B3" s="146"/>
      <c r="C3" s="146"/>
      <c r="D3" s="146"/>
      <c r="E3" s="146"/>
      <c r="F3" s="146"/>
      <c r="G3" s="21" t="s">
        <v>1</v>
      </c>
      <c r="H3" s="22"/>
      <c r="I3" s="21"/>
      <c r="J3" s="23"/>
      <c r="K3" s="21"/>
      <c r="L3" s="23"/>
      <c r="M3" s="21"/>
      <c r="N3" s="23"/>
      <c r="O3" s="21"/>
      <c r="P3" s="23"/>
      <c r="Q3" s="21"/>
      <c r="R3" s="23"/>
      <c r="S3" s="21"/>
      <c r="T3" s="23"/>
      <c r="U3" s="21"/>
      <c r="V3" s="23"/>
      <c r="W3" s="21"/>
      <c r="X3" s="13" t="s">
        <v>128</v>
      </c>
      <c r="Y3" s="21"/>
      <c r="Z3" s="23"/>
      <c r="AA3" s="21"/>
      <c r="AB3" s="23"/>
      <c r="AC3" s="21"/>
      <c r="AD3" s="23"/>
      <c r="AE3" s="21"/>
      <c r="AF3" s="23"/>
      <c r="AG3" s="21"/>
      <c r="AH3" s="23"/>
      <c r="AI3" s="21"/>
      <c r="AJ3" s="23"/>
      <c r="AK3" s="21"/>
      <c r="AL3" s="23"/>
      <c r="AM3" s="21"/>
      <c r="AN3" s="23"/>
      <c r="AO3" s="23"/>
      <c r="AP3" s="21"/>
      <c r="AQ3" s="23"/>
      <c r="AR3" s="21"/>
      <c r="AS3" s="23"/>
      <c r="AT3" s="21"/>
      <c r="AU3" s="23"/>
      <c r="AV3" s="21"/>
      <c r="AW3" s="23"/>
      <c r="AX3" s="21"/>
      <c r="AY3" s="23"/>
      <c r="AZ3" s="22"/>
      <c r="BA3" s="22"/>
    </row>
    <row r="4" spans="1:53">
      <c r="A4" s="7" t="s">
        <v>127</v>
      </c>
      <c r="B4" s="21"/>
      <c r="C4" s="21"/>
      <c r="D4" s="21"/>
      <c r="E4" s="21"/>
      <c r="F4" s="21"/>
      <c r="G4" s="21" t="s">
        <v>1</v>
      </c>
      <c r="H4" s="22"/>
      <c r="I4" s="21"/>
      <c r="J4" s="13"/>
      <c r="K4" s="13"/>
      <c r="L4" s="13"/>
      <c r="M4" s="13"/>
      <c r="N4" s="13"/>
      <c r="O4" s="13"/>
      <c r="P4" s="13" t="s">
        <v>126</v>
      </c>
      <c r="Q4" s="13"/>
      <c r="R4" s="13"/>
      <c r="S4" s="13"/>
      <c r="T4" s="13"/>
      <c r="U4" s="13"/>
      <c r="V4" s="13"/>
      <c r="W4" s="21"/>
      <c r="X4" s="13" t="s">
        <v>125</v>
      </c>
      <c r="Y4" s="21"/>
      <c r="Z4" s="13"/>
      <c r="AA4" s="13"/>
      <c r="AB4" s="13"/>
      <c r="AC4" s="13"/>
      <c r="AD4" s="13"/>
      <c r="AE4" s="13"/>
      <c r="AF4" s="13" t="s">
        <v>124</v>
      </c>
      <c r="AG4" s="13"/>
      <c r="AH4" s="13"/>
      <c r="AI4" s="13"/>
      <c r="AJ4" s="13"/>
      <c r="AK4" s="13"/>
      <c r="AL4" s="13"/>
      <c r="AM4" s="21"/>
      <c r="AN4" s="13"/>
      <c r="AO4" s="13"/>
      <c r="AP4" s="13"/>
      <c r="AQ4" s="13"/>
      <c r="AR4" s="13"/>
      <c r="AS4" s="13" t="s">
        <v>421</v>
      </c>
      <c r="AT4" s="13"/>
      <c r="AU4" s="13"/>
      <c r="AV4" s="13"/>
      <c r="AW4" s="13"/>
      <c r="AX4" s="13"/>
      <c r="AY4" s="13"/>
      <c r="AZ4" s="13"/>
      <c r="BA4" s="13"/>
    </row>
    <row r="5" spans="1:53">
      <c r="B5" s="21"/>
      <c r="C5" s="21"/>
      <c r="D5" s="21"/>
      <c r="E5" s="21"/>
      <c r="F5" s="21"/>
      <c r="G5" s="21"/>
      <c r="H5" s="13" t="s">
        <v>123</v>
      </c>
      <c r="I5" s="21"/>
      <c r="J5" s="13" t="s">
        <v>121</v>
      </c>
      <c r="K5" s="21"/>
      <c r="L5" s="13" t="s">
        <v>120</v>
      </c>
      <c r="M5" s="21"/>
      <c r="N5" s="13" t="s">
        <v>119</v>
      </c>
      <c r="O5" s="21"/>
      <c r="P5" s="13" t="s">
        <v>118</v>
      </c>
      <c r="Q5" s="21"/>
      <c r="R5" s="13" t="s">
        <v>117</v>
      </c>
      <c r="S5" s="21"/>
      <c r="T5" s="13" t="s">
        <v>422</v>
      </c>
      <c r="U5" s="21"/>
      <c r="V5" s="13" t="s">
        <v>2</v>
      </c>
      <c r="W5" s="21"/>
      <c r="X5" s="13" t="s">
        <v>122</v>
      </c>
      <c r="Y5" s="21"/>
      <c r="Z5" s="13" t="s">
        <v>121</v>
      </c>
      <c r="AA5" s="21"/>
      <c r="AB5" s="13" t="s">
        <v>120</v>
      </c>
      <c r="AC5" s="21"/>
      <c r="AD5" s="13" t="s">
        <v>119</v>
      </c>
      <c r="AE5" s="21"/>
      <c r="AF5" s="13" t="s">
        <v>118</v>
      </c>
      <c r="AG5" s="21"/>
      <c r="AH5" s="13" t="s">
        <v>117</v>
      </c>
      <c r="AI5" s="21"/>
      <c r="AJ5" s="13" t="s">
        <v>422</v>
      </c>
      <c r="AK5" s="21"/>
      <c r="AL5" s="13" t="s">
        <v>2</v>
      </c>
      <c r="AM5" s="21"/>
      <c r="AN5" s="13" t="s">
        <v>121</v>
      </c>
      <c r="AO5" s="13" t="s">
        <v>120</v>
      </c>
      <c r="AP5" s="21"/>
      <c r="AQ5" s="13" t="s">
        <v>119</v>
      </c>
      <c r="AR5" s="21"/>
      <c r="AS5" s="13" t="s">
        <v>118</v>
      </c>
      <c r="AT5" s="21"/>
      <c r="AU5" s="13" t="s">
        <v>117</v>
      </c>
      <c r="AV5" s="21"/>
      <c r="AW5" s="13" t="s">
        <v>422</v>
      </c>
      <c r="AX5" s="21"/>
      <c r="AY5" s="16" t="s">
        <v>428</v>
      </c>
      <c r="AZ5" s="13" t="s">
        <v>116</v>
      </c>
      <c r="BA5" s="13" t="s">
        <v>115</v>
      </c>
    </row>
    <row r="6" spans="1:53" ht="5.0999999999999996" customHeight="1">
      <c r="B6" s="21"/>
      <c r="C6" s="21"/>
      <c r="D6" s="21"/>
      <c r="E6" s="21"/>
      <c r="F6" s="21"/>
      <c r="G6" s="21"/>
      <c r="H6" s="22"/>
      <c r="I6" s="21"/>
      <c r="J6" s="23"/>
      <c r="K6" s="21"/>
      <c r="L6" s="23"/>
      <c r="M6" s="21"/>
      <c r="N6" s="23"/>
      <c r="O6" s="21"/>
      <c r="P6" s="23"/>
      <c r="Q6" s="21"/>
      <c r="R6" s="23"/>
      <c r="S6" s="21"/>
      <c r="T6" s="23"/>
      <c r="U6" s="21"/>
      <c r="V6" s="23"/>
      <c r="W6" s="21"/>
      <c r="X6" s="22"/>
      <c r="Y6" s="21"/>
      <c r="Z6" s="23"/>
      <c r="AA6" s="21"/>
      <c r="AB6" s="23"/>
      <c r="AC6" s="21"/>
      <c r="AD6" s="23"/>
      <c r="AE6" s="21"/>
      <c r="AF6" s="23"/>
      <c r="AG6" s="21"/>
      <c r="AH6" s="23"/>
      <c r="AI6" s="21"/>
      <c r="AJ6" s="23"/>
      <c r="AK6" s="21"/>
      <c r="AL6" s="23"/>
      <c r="AM6" s="21"/>
      <c r="AN6" s="23"/>
      <c r="AO6" s="23"/>
      <c r="AP6" s="21"/>
      <c r="AQ6" s="23"/>
      <c r="AR6" s="21"/>
      <c r="AS6" s="23"/>
      <c r="AT6" s="21"/>
      <c r="AU6" s="23"/>
      <c r="AV6" s="21"/>
      <c r="AW6" s="23"/>
      <c r="AX6" s="21"/>
      <c r="AY6" s="23"/>
      <c r="AZ6" s="22"/>
      <c r="BA6" s="22"/>
    </row>
    <row r="7" spans="1:53">
      <c r="B7" s="24" t="s">
        <v>114</v>
      </c>
      <c r="C7" s="21"/>
      <c r="D7" s="21"/>
      <c r="E7" s="21"/>
      <c r="F7" s="21"/>
      <c r="G7" s="21" t="s">
        <v>1</v>
      </c>
      <c r="H7" s="22"/>
      <c r="I7" s="21"/>
      <c r="J7" s="23"/>
      <c r="K7" s="21"/>
      <c r="L7" s="23"/>
      <c r="M7" s="21"/>
      <c r="N7" s="23"/>
      <c r="O7" s="21"/>
      <c r="P7" s="23"/>
      <c r="Q7" s="21"/>
      <c r="R7" s="23"/>
      <c r="S7" s="21"/>
      <c r="T7" s="23"/>
      <c r="U7" s="21"/>
      <c r="V7" s="23"/>
      <c r="W7" s="21"/>
      <c r="X7" s="22"/>
      <c r="Y7" s="21"/>
      <c r="Z7" s="23"/>
      <c r="AA7" s="21"/>
      <c r="AB7" s="23"/>
      <c r="AC7" s="21"/>
      <c r="AD7" s="23"/>
      <c r="AE7" s="21"/>
      <c r="AF7" s="23"/>
      <c r="AG7" s="21"/>
      <c r="AH7" s="23"/>
      <c r="AI7" s="21"/>
      <c r="AJ7" s="23"/>
      <c r="AK7" s="21"/>
      <c r="AL7" s="23"/>
      <c r="AM7" s="21"/>
      <c r="AN7" s="23"/>
      <c r="AO7" s="23"/>
      <c r="AP7" s="21"/>
      <c r="AQ7" s="23"/>
      <c r="AR7" s="21"/>
      <c r="AS7" s="23"/>
      <c r="AT7" s="21"/>
      <c r="AU7" s="23"/>
      <c r="AV7" s="21"/>
      <c r="AW7" s="23"/>
      <c r="AX7" s="21"/>
      <c r="AY7" s="23"/>
      <c r="AZ7" s="22"/>
      <c r="BA7" s="22"/>
    </row>
    <row r="8" spans="1:53">
      <c r="B8" s="21"/>
      <c r="C8" s="24" t="s">
        <v>113</v>
      </c>
      <c r="D8" s="21"/>
      <c r="E8" s="21"/>
      <c r="F8" s="21"/>
      <c r="G8" s="21" t="s">
        <v>1</v>
      </c>
      <c r="H8" s="22"/>
      <c r="I8" s="21"/>
      <c r="J8" s="23"/>
      <c r="K8" s="21"/>
      <c r="L8" s="23"/>
      <c r="M8" s="21"/>
      <c r="N8" s="23"/>
      <c r="O8" s="21"/>
      <c r="P8" s="23"/>
      <c r="Q8" s="21"/>
      <c r="R8" s="23"/>
      <c r="S8" s="21"/>
      <c r="T8" s="23"/>
      <c r="U8" s="21"/>
      <c r="V8" s="23"/>
      <c r="W8" s="21"/>
      <c r="X8" s="22"/>
      <c r="Y8" s="21"/>
      <c r="Z8" s="23"/>
      <c r="AA8" s="21"/>
      <c r="AB8" s="23"/>
      <c r="AC8" s="21"/>
      <c r="AD8" s="23"/>
      <c r="AE8" s="21"/>
      <c r="AF8" s="23"/>
      <c r="AG8" s="21"/>
      <c r="AH8" s="23"/>
      <c r="AI8" s="21"/>
      <c r="AJ8" s="23"/>
      <c r="AK8" s="21"/>
      <c r="AL8" s="23"/>
      <c r="AM8" s="21"/>
      <c r="AN8" s="23"/>
      <c r="AO8" s="23"/>
      <c r="AP8" s="21"/>
      <c r="AQ8" s="23"/>
      <c r="AR8" s="21"/>
      <c r="AS8" s="23"/>
      <c r="AT8" s="21"/>
      <c r="AU8" s="23"/>
      <c r="AV8" s="21"/>
      <c r="AW8" s="23"/>
      <c r="AX8" s="21"/>
      <c r="AY8" s="23"/>
      <c r="AZ8" s="22"/>
      <c r="BA8" s="22"/>
    </row>
    <row r="9" spans="1:53">
      <c r="B9" s="21"/>
      <c r="C9" s="21"/>
      <c r="D9" s="24" t="s">
        <v>112</v>
      </c>
      <c r="E9" s="21"/>
      <c r="F9" s="21"/>
      <c r="G9" s="21" t="s">
        <v>1</v>
      </c>
      <c r="H9" s="22"/>
      <c r="I9" s="21"/>
      <c r="J9" s="23"/>
      <c r="K9" s="21"/>
      <c r="L9" s="23"/>
      <c r="M9" s="21"/>
      <c r="N9" s="23"/>
      <c r="O9" s="21"/>
      <c r="P9" s="23"/>
      <c r="Q9" s="21"/>
      <c r="R9" s="23"/>
      <c r="S9" s="21"/>
      <c r="T9" s="23"/>
      <c r="U9" s="21"/>
      <c r="V9" s="23"/>
      <c r="W9" s="21"/>
      <c r="X9" s="22"/>
      <c r="Y9" s="21"/>
      <c r="Z9" s="23"/>
      <c r="AA9" s="21"/>
      <c r="AB9" s="23"/>
      <c r="AC9" s="21"/>
      <c r="AD9" s="23"/>
      <c r="AE9" s="21"/>
      <c r="AF9" s="23"/>
      <c r="AG9" s="21"/>
      <c r="AH9" s="23"/>
      <c r="AI9" s="21"/>
      <c r="AJ9" s="23"/>
      <c r="AK9" s="21"/>
      <c r="AL9" s="23"/>
      <c r="AM9" s="21"/>
      <c r="AN9" s="23"/>
      <c r="AO9" s="23"/>
      <c r="AP9" s="21"/>
      <c r="AQ9" s="23"/>
      <c r="AR9" s="21"/>
      <c r="AS9" s="23"/>
      <c r="AT9" s="21"/>
      <c r="AU9" s="23"/>
      <c r="AV9" s="21"/>
      <c r="AW9" s="23"/>
      <c r="AX9" s="21"/>
      <c r="AY9" s="23"/>
      <c r="AZ9" s="22"/>
      <c r="BA9" s="22"/>
    </row>
    <row r="10" spans="1:53">
      <c r="B10" s="21"/>
      <c r="C10" s="21"/>
      <c r="D10" s="21"/>
      <c r="E10" s="24" t="s">
        <v>111</v>
      </c>
      <c r="F10" s="21"/>
      <c r="G10" s="21" t="s">
        <v>1</v>
      </c>
      <c r="H10" s="22"/>
      <c r="I10" s="21"/>
      <c r="J10" s="23"/>
      <c r="K10" s="21"/>
      <c r="L10" s="23"/>
      <c r="M10" s="21"/>
      <c r="N10" s="23"/>
      <c r="O10" s="21"/>
      <c r="P10" s="23"/>
      <c r="Q10" s="21"/>
      <c r="R10" s="23"/>
      <c r="S10" s="21"/>
      <c r="T10" s="23"/>
      <c r="U10" s="21"/>
      <c r="V10" s="23"/>
      <c r="W10" s="21"/>
      <c r="X10" s="22"/>
      <c r="Y10" s="21"/>
      <c r="Z10" s="23"/>
      <c r="AA10" s="21"/>
      <c r="AB10" s="23"/>
      <c r="AC10" s="21"/>
      <c r="AD10" s="23"/>
      <c r="AE10" s="21"/>
      <c r="AF10" s="23"/>
      <c r="AG10" s="21"/>
      <c r="AH10" s="23"/>
      <c r="AI10" s="21"/>
      <c r="AJ10" s="23"/>
      <c r="AK10" s="21"/>
      <c r="AL10" s="23"/>
      <c r="AM10" s="21"/>
      <c r="AN10" s="23"/>
      <c r="AO10" s="23"/>
      <c r="AP10" s="21"/>
      <c r="AQ10" s="23"/>
      <c r="AR10" s="21"/>
      <c r="AS10" s="23"/>
      <c r="AT10" s="21"/>
      <c r="AU10" s="23"/>
      <c r="AV10" s="21"/>
      <c r="AW10" s="23"/>
      <c r="AX10" s="21"/>
      <c r="AY10" s="23"/>
      <c r="AZ10" s="22"/>
      <c r="BA10" s="22"/>
    </row>
    <row r="11" spans="1:53">
      <c r="B11" s="21"/>
      <c r="C11" s="21"/>
      <c r="D11" s="21"/>
      <c r="E11" s="21"/>
      <c r="F11" s="25" t="s">
        <v>318</v>
      </c>
      <c r="G11" s="21" t="s">
        <v>1</v>
      </c>
      <c r="H11" s="22" t="s">
        <v>5</v>
      </c>
      <c r="I11" s="21"/>
      <c r="J11" s="26"/>
      <c r="K11" s="21"/>
      <c r="L11" s="26"/>
      <c r="M11" s="21"/>
      <c r="N11" s="26"/>
      <c r="O11" s="21"/>
      <c r="P11" s="26"/>
      <c r="Q11" s="21"/>
      <c r="R11" s="26"/>
      <c r="S11" s="21"/>
      <c r="T11" s="26"/>
      <c r="U11" s="21"/>
      <c r="V11" s="26"/>
      <c r="W11" s="21"/>
      <c r="X11" s="23" t="s">
        <v>0</v>
      </c>
      <c r="Y11" s="21"/>
      <c r="Z11" s="15">
        <f>J11</f>
        <v>0</v>
      </c>
      <c r="AA11" s="21"/>
      <c r="AB11" s="15">
        <v>0</v>
      </c>
      <c r="AC11" s="21"/>
      <c r="AD11" s="15">
        <v>0</v>
      </c>
      <c r="AE11" s="21"/>
      <c r="AF11" s="15">
        <v>0</v>
      </c>
      <c r="AG11" s="21"/>
      <c r="AH11" s="15">
        <v>0</v>
      </c>
      <c r="AI11" s="21"/>
      <c r="AJ11" s="15">
        <v>0</v>
      </c>
      <c r="AK11" s="21"/>
      <c r="AL11" s="15">
        <v>0</v>
      </c>
      <c r="AM11" s="21"/>
      <c r="AN11" s="15">
        <f>Z11</f>
        <v>0</v>
      </c>
      <c r="AO11" s="15">
        <f>(AB11*2%)+AB11</f>
        <v>0</v>
      </c>
      <c r="AP11" s="21"/>
      <c r="AQ11" s="15">
        <f>(AD11*5%)+AD11</f>
        <v>0</v>
      </c>
      <c r="AR11" s="21"/>
      <c r="AS11" s="15">
        <f>(AF11*7%)+AD11</f>
        <v>0</v>
      </c>
      <c r="AT11" s="21"/>
      <c r="AU11" s="15">
        <f>(AH11*11%)+AH11</f>
        <v>0</v>
      </c>
      <c r="AV11" s="21"/>
      <c r="AW11" s="15">
        <f>(AJ11*18%)+AJ11</f>
        <v>0</v>
      </c>
      <c r="AX11" s="21"/>
      <c r="AY11" s="15">
        <f>SUM(AN11:AW11)</f>
        <v>0</v>
      </c>
      <c r="AZ11" s="22" t="s">
        <v>307</v>
      </c>
      <c r="BA11" s="22" t="s">
        <v>14</v>
      </c>
    </row>
    <row r="12" spans="1:53">
      <c r="B12" s="21"/>
      <c r="C12" s="21"/>
      <c r="D12" s="21"/>
      <c r="E12" s="21"/>
      <c r="F12" s="25" t="s">
        <v>317</v>
      </c>
      <c r="G12" s="21" t="s">
        <v>1</v>
      </c>
      <c r="H12" s="22" t="s">
        <v>5</v>
      </c>
      <c r="I12" s="21"/>
      <c r="J12" s="26"/>
      <c r="K12" s="21"/>
      <c r="L12" s="26"/>
      <c r="M12" s="21"/>
      <c r="N12" s="26"/>
      <c r="O12" s="21"/>
      <c r="P12" s="26"/>
      <c r="Q12" s="21"/>
      <c r="R12" s="26"/>
      <c r="S12" s="21"/>
      <c r="T12" s="26"/>
      <c r="U12" s="21"/>
      <c r="V12" s="26"/>
      <c r="W12" s="21"/>
      <c r="X12" s="23" t="s">
        <v>0</v>
      </c>
      <c r="Y12" s="21"/>
      <c r="Z12" s="11">
        <f t="shared" ref="Z12:Z75" si="0">J12</f>
        <v>0</v>
      </c>
      <c r="AA12" s="32"/>
      <c r="AB12" s="11">
        <v>0</v>
      </c>
      <c r="AC12" s="32"/>
      <c r="AD12" s="11">
        <v>0</v>
      </c>
      <c r="AE12" s="32"/>
      <c r="AF12" s="11">
        <v>0</v>
      </c>
      <c r="AG12" s="32"/>
      <c r="AH12" s="11">
        <v>0</v>
      </c>
      <c r="AI12" s="32"/>
      <c r="AJ12" s="11">
        <v>0</v>
      </c>
      <c r="AK12" s="32"/>
      <c r="AL12" s="11">
        <v>0</v>
      </c>
      <c r="AM12" s="21"/>
      <c r="AN12" s="11">
        <f t="shared" ref="AN12:AN75" si="1">Z12</f>
        <v>0</v>
      </c>
      <c r="AO12" s="11">
        <f t="shared" ref="AO12:AO75" si="2">(AB12*2%)+AB12</f>
        <v>0</v>
      </c>
      <c r="AP12" s="32"/>
      <c r="AQ12" s="11">
        <f t="shared" ref="AQ12:AQ75" si="3">(AD12*5%)+AD12</f>
        <v>0</v>
      </c>
      <c r="AR12" s="32"/>
      <c r="AS12" s="11">
        <f t="shared" ref="AS12:AS75" si="4">(AF12*7%)+AD12</f>
        <v>0</v>
      </c>
      <c r="AT12" s="32"/>
      <c r="AU12" s="11">
        <f t="shared" ref="AU12:AU75" si="5">(AH12*11%)+AH12</f>
        <v>0</v>
      </c>
      <c r="AV12" s="32"/>
      <c r="AW12" s="11">
        <f t="shared" ref="AW12:AW75" si="6">(AJ12*18%)+AJ12</f>
        <v>0</v>
      </c>
      <c r="AX12" s="32"/>
      <c r="AY12" s="11">
        <f t="shared" ref="AY12:AY75" si="7">SUM(AN12:AW12)</f>
        <v>0</v>
      </c>
      <c r="AZ12" s="22" t="s">
        <v>307</v>
      </c>
      <c r="BA12" s="22" t="s">
        <v>14</v>
      </c>
    </row>
    <row r="13" spans="1:53">
      <c r="B13" s="21"/>
      <c r="C13" s="21"/>
      <c r="D13" s="21"/>
      <c r="E13" s="24" t="s">
        <v>108</v>
      </c>
      <c r="F13" s="21"/>
      <c r="G13" s="21" t="s">
        <v>1</v>
      </c>
      <c r="H13" s="22" t="s">
        <v>0</v>
      </c>
      <c r="I13" s="21"/>
      <c r="J13" s="26"/>
      <c r="K13" s="21"/>
      <c r="L13" s="26"/>
      <c r="M13" s="21"/>
      <c r="N13" s="26"/>
      <c r="O13" s="21"/>
      <c r="P13" s="26"/>
      <c r="Q13" s="21"/>
      <c r="R13" s="26"/>
      <c r="S13" s="21"/>
      <c r="T13" s="26"/>
      <c r="U13" s="21"/>
      <c r="V13" s="26"/>
      <c r="W13" s="21"/>
      <c r="X13" s="23" t="s">
        <v>0</v>
      </c>
      <c r="Y13" s="21"/>
      <c r="Z13" s="15">
        <f t="shared" si="0"/>
        <v>0</v>
      </c>
      <c r="AA13" s="21"/>
      <c r="AB13" s="15">
        <v>0</v>
      </c>
      <c r="AC13" s="21"/>
      <c r="AD13" s="15">
        <v>0</v>
      </c>
      <c r="AE13" s="21"/>
      <c r="AF13" s="15">
        <v>0</v>
      </c>
      <c r="AG13" s="21"/>
      <c r="AH13" s="15">
        <v>0</v>
      </c>
      <c r="AI13" s="21"/>
      <c r="AJ13" s="15">
        <v>0</v>
      </c>
      <c r="AK13" s="21"/>
      <c r="AL13" s="15">
        <v>0</v>
      </c>
      <c r="AM13" s="21"/>
      <c r="AN13" s="15">
        <f t="shared" si="1"/>
        <v>0</v>
      </c>
      <c r="AO13" s="15">
        <f t="shared" si="2"/>
        <v>0</v>
      </c>
      <c r="AP13" s="21"/>
      <c r="AQ13" s="15">
        <f t="shared" si="3"/>
        <v>0</v>
      </c>
      <c r="AR13" s="21"/>
      <c r="AS13" s="15">
        <f t="shared" si="4"/>
        <v>0</v>
      </c>
      <c r="AT13" s="21"/>
      <c r="AU13" s="15">
        <f t="shared" si="5"/>
        <v>0</v>
      </c>
      <c r="AV13" s="21"/>
      <c r="AW13" s="15">
        <f t="shared" si="6"/>
        <v>0</v>
      </c>
      <c r="AX13" s="21"/>
      <c r="AY13" s="15">
        <f t="shared" si="7"/>
        <v>0</v>
      </c>
      <c r="AZ13" s="22" t="s">
        <v>0</v>
      </c>
      <c r="BA13" s="22" t="s">
        <v>0</v>
      </c>
    </row>
    <row r="14" spans="1:53">
      <c r="B14" s="21"/>
      <c r="C14" s="21"/>
      <c r="D14" s="21"/>
      <c r="E14" s="24" t="s">
        <v>107</v>
      </c>
      <c r="F14" s="21"/>
      <c r="G14" s="21" t="s">
        <v>1</v>
      </c>
      <c r="H14" s="22"/>
      <c r="I14" s="21"/>
      <c r="J14" s="23"/>
      <c r="K14" s="21"/>
      <c r="L14" s="23"/>
      <c r="M14" s="21"/>
      <c r="N14" s="23"/>
      <c r="O14" s="21"/>
      <c r="P14" s="23"/>
      <c r="Q14" s="21"/>
      <c r="R14" s="23"/>
      <c r="S14" s="21"/>
      <c r="T14" s="23"/>
      <c r="U14" s="21"/>
      <c r="V14" s="23"/>
      <c r="W14" s="21"/>
      <c r="X14" s="22"/>
      <c r="Y14" s="21"/>
      <c r="Z14" s="15">
        <f t="shared" si="0"/>
        <v>0</v>
      </c>
      <c r="AA14" s="21"/>
      <c r="AB14" s="23"/>
      <c r="AC14" s="21"/>
      <c r="AD14" s="23"/>
      <c r="AE14" s="21"/>
      <c r="AF14" s="23"/>
      <c r="AG14" s="21"/>
      <c r="AH14" s="23"/>
      <c r="AI14" s="21"/>
      <c r="AJ14" s="23"/>
      <c r="AK14" s="21"/>
      <c r="AL14" s="23"/>
      <c r="AM14" s="21"/>
      <c r="AN14" s="15">
        <f t="shared" si="1"/>
        <v>0</v>
      </c>
      <c r="AO14" s="15">
        <f t="shared" si="2"/>
        <v>0</v>
      </c>
      <c r="AP14" s="21"/>
      <c r="AQ14" s="15">
        <f t="shared" si="3"/>
        <v>0</v>
      </c>
      <c r="AR14" s="21"/>
      <c r="AS14" s="15">
        <f t="shared" si="4"/>
        <v>0</v>
      </c>
      <c r="AT14" s="21"/>
      <c r="AU14" s="15">
        <f t="shared" si="5"/>
        <v>0</v>
      </c>
      <c r="AV14" s="21"/>
      <c r="AW14" s="15">
        <f t="shared" si="6"/>
        <v>0</v>
      </c>
      <c r="AX14" s="21"/>
      <c r="AY14" s="15">
        <f t="shared" si="7"/>
        <v>0</v>
      </c>
      <c r="AZ14" s="22"/>
      <c r="BA14" s="22"/>
    </row>
    <row r="15" spans="1:53">
      <c r="B15" s="21"/>
      <c r="C15" s="21"/>
      <c r="D15" s="21"/>
      <c r="E15" s="21"/>
      <c r="F15" s="25" t="s">
        <v>106</v>
      </c>
      <c r="G15" s="21" t="s">
        <v>1</v>
      </c>
      <c r="H15" s="22" t="s">
        <v>5</v>
      </c>
      <c r="I15" s="21"/>
      <c r="J15" s="26"/>
      <c r="K15" s="21"/>
      <c r="L15" s="26"/>
      <c r="M15" s="21"/>
      <c r="N15" s="26"/>
      <c r="O15" s="21"/>
      <c r="P15" s="26"/>
      <c r="Q15" s="21"/>
      <c r="R15" s="26"/>
      <c r="S15" s="21"/>
      <c r="T15" s="26"/>
      <c r="U15" s="21"/>
      <c r="V15" s="26"/>
      <c r="W15" s="21"/>
      <c r="X15" s="23" t="s">
        <v>0</v>
      </c>
      <c r="Y15" s="21"/>
      <c r="Z15" s="11">
        <f t="shared" si="0"/>
        <v>0</v>
      </c>
      <c r="AA15" s="32"/>
      <c r="AB15" s="11">
        <v>2</v>
      </c>
      <c r="AC15" s="32"/>
      <c r="AD15" s="11">
        <v>4</v>
      </c>
      <c r="AE15" s="32"/>
      <c r="AF15" s="11">
        <v>4</v>
      </c>
      <c r="AG15" s="32"/>
      <c r="AH15" s="11">
        <v>0</v>
      </c>
      <c r="AI15" s="32"/>
      <c r="AJ15" s="11">
        <v>0</v>
      </c>
      <c r="AK15" s="32"/>
      <c r="AL15" s="11">
        <v>10</v>
      </c>
      <c r="AM15" s="21"/>
      <c r="AN15" s="11">
        <f t="shared" si="1"/>
        <v>0</v>
      </c>
      <c r="AO15" s="11">
        <f t="shared" si="2"/>
        <v>2.04</v>
      </c>
      <c r="AP15" s="32"/>
      <c r="AQ15" s="11">
        <f t="shared" si="3"/>
        <v>4.2</v>
      </c>
      <c r="AR15" s="32"/>
      <c r="AS15" s="11">
        <f t="shared" si="4"/>
        <v>4.28</v>
      </c>
      <c r="AT15" s="32"/>
      <c r="AU15" s="11">
        <f t="shared" si="5"/>
        <v>0</v>
      </c>
      <c r="AV15" s="32"/>
      <c r="AW15" s="11">
        <f t="shared" si="6"/>
        <v>0</v>
      </c>
      <c r="AX15" s="32"/>
      <c r="AY15" s="11">
        <f t="shared" si="7"/>
        <v>10.52</v>
      </c>
      <c r="AZ15" s="22" t="s">
        <v>307</v>
      </c>
      <c r="BA15" s="22" t="s">
        <v>14</v>
      </c>
    </row>
    <row r="16" spans="1:53">
      <c r="B16" s="21"/>
      <c r="C16" s="21"/>
      <c r="D16" s="24" t="s">
        <v>105</v>
      </c>
      <c r="E16" s="21"/>
      <c r="F16" s="21"/>
      <c r="G16" s="21" t="s">
        <v>1</v>
      </c>
      <c r="H16" s="22" t="s">
        <v>0</v>
      </c>
      <c r="I16" s="21"/>
      <c r="J16" s="26"/>
      <c r="K16" s="21"/>
      <c r="L16" s="26"/>
      <c r="M16" s="21"/>
      <c r="N16" s="26"/>
      <c r="O16" s="21"/>
      <c r="P16" s="26"/>
      <c r="Q16" s="21"/>
      <c r="R16" s="26"/>
      <c r="S16" s="21"/>
      <c r="T16" s="26"/>
      <c r="U16" s="21"/>
      <c r="V16" s="26"/>
      <c r="W16" s="21"/>
      <c r="X16" s="23" t="s">
        <v>0</v>
      </c>
      <c r="Y16" s="21"/>
      <c r="Z16" s="15">
        <f t="shared" si="0"/>
        <v>0</v>
      </c>
      <c r="AA16" s="21"/>
      <c r="AB16" s="15">
        <v>2</v>
      </c>
      <c r="AC16" s="21"/>
      <c r="AD16" s="15">
        <v>4</v>
      </c>
      <c r="AE16" s="21"/>
      <c r="AF16" s="15">
        <v>4</v>
      </c>
      <c r="AG16" s="21"/>
      <c r="AH16" s="15">
        <v>0</v>
      </c>
      <c r="AI16" s="21"/>
      <c r="AJ16" s="15">
        <v>0</v>
      </c>
      <c r="AK16" s="21"/>
      <c r="AL16" s="15">
        <v>10</v>
      </c>
      <c r="AM16" s="21"/>
      <c r="AN16" s="15">
        <f t="shared" si="1"/>
        <v>0</v>
      </c>
      <c r="AO16" s="15">
        <f t="shared" si="2"/>
        <v>2.04</v>
      </c>
      <c r="AP16" s="21"/>
      <c r="AQ16" s="15">
        <f t="shared" si="3"/>
        <v>4.2</v>
      </c>
      <c r="AR16" s="21"/>
      <c r="AS16" s="15">
        <f t="shared" si="4"/>
        <v>4.28</v>
      </c>
      <c r="AT16" s="21"/>
      <c r="AU16" s="15">
        <f t="shared" si="5"/>
        <v>0</v>
      </c>
      <c r="AV16" s="21"/>
      <c r="AW16" s="15">
        <f t="shared" si="6"/>
        <v>0</v>
      </c>
      <c r="AX16" s="21"/>
      <c r="AY16" s="15">
        <f t="shared" si="7"/>
        <v>10.52</v>
      </c>
      <c r="AZ16" s="22" t="s">
        <v>0</v>
      </c>
      <c r="BA16" s="22" t="s">
        <v>0</v>
      </c>
    </row>
    <row r="17" spans="1:53">
      <c r="A17" s="4"/>
      <c r="B17" s="25"/>
      <c r="C17" s="25"/>
      <c r="D17" s="24" t="s">
        <v>104</v>
      </c>
      <c r="E17" s="21"/>
      <c r="F17" s="21"/>
      <c r="G17" s="21" t="s">
        <v>1</v>
      </c>
      <c r="H17" s="22"/>
      <c r="I17" s="21"/>
      <c r="J17" s="23"/>
      <c r="K17" s="21"/>
      <c r="L17" s="23"/>
      <c r="M17" s="21"/>
      <c r="N17" s="23"/>
      <c r="O17" s="21"/>
      <c r="P17" s="23"/>
      <c r="Q17" s="21"/>
      <c r="R17" s="23"/>
      <c r="S17" s="21"/>
      <c r="T17" s="23"/>
      <c r="U17" s="21"/>
      <c r="V17" s="23"/>
      <c r="W17" s="21"/>
      <c r="X17" s="22"/>
      <c r="Y17" s="21"/>
      <c r="Z17" s="15">
        <f t="shared" si="0"/>
        <v>0</v>
      </c>
      <c r="AA17" s="21"/>
      <c r="AB17" s="23"/>
      <c r="AC17" s="21"/>
      <c r="AD17" s="23"/>
      <c r="AE17" s="21"/>
      <c r="AF17" s="23"/>
      <c r="AG17" s="21"/>
      <c r="AH17" s="23"/>
      <c r="AI17" s="21"/>
      <c r="AJ17" s="23"/>
      <c r="AK17" s="21"/>
      <c r="AL17" s="23"/>
      <c r="AM17" s="21"/>
      <c r="AN17" s="15">
        <f t="shared" si="1"/>
        <v>0</v>
      </c>
      <c r="AO17" s="15">
        <f t="shared" si="2"/>
        <v>0</v>
      </c>
      <c r="AP17" s="21"/>
      <c r="AQ17" s="15">
        <f t="shared" si="3"/>
        <v>0</v>
      </c>
      <c r="AR17" s="21"/>
      <c r="AS17" s="15">
        <f t="shared" si="4"/>
        <v>0</v>
      </c>
      <c r="AT17" s="21"/>
      <c r="AU17" s="15">
        <f t="shared" si="5"/>
        <v>0</v>
      </c>
      <c r="AV17" s="21"/>
      <c r="AW17" s="15">
        <f t="shared" si="6"/>
        <v>0</v>
      </c>
      <c r="AX17" s="21"/>
      <c r="AY17" s="15">
        <f t="shared" si="7"/>
        <v>0</v>
      </c>
      <c r="AZ17" s="22"/>
      <c r="BA17" s="22"/>
    </row>
    <row r="18" spans="1:53">
      <c r="A18" s="4"/>
      <c r="B18" s="25"/>
      <c r="C18" s="25"/>
      <c r="D18" s="21"/>
      <c r="E18" s="24" t="s">
        <v>103</v>
      </c>
      <c r="F18" s="21"/>
      <c r="G18" s="21" t="s">
        <v>1</v>
      </c>
      <c r="H18" s="22"/>
      <c r="I18" s="21"/>
      <c r="J18" s="23"/>
      <c r="K18" s="21"/>
      <c r="L18" s="23"/>
      <c r="M18" s="21"/>
      <c r="N18" s="23"/>
      <c r="O18" s="21"/>
      <c r="P18" s="23"/>
      <c r="Q18" s="21"/>
      <c r="R18" s="23"/>
      <c r="S18" s="21"/>
      <c r="T18" s="23"/>
      <c r="U18" s="21"/>
      <c r="V18" s="23"/>
      <c r="W18" s="21"/>
      <c r="X18" s="22"/>
      <c r="Y18" s="21"/>
      <c r="Z18" s="15">
        <f t="shared" si="0"/>
        <v>0</v>
      </c>
      <c r="AA18" s="21"/>
      <c r="AB18" s="23"/>
      <c r="AC18" s="21"/>
      <c r="AD18" s="23"/>
      <c r="AE18" s="21"/>
      <c r="AF18" s="23"/>
      <c r="AG18" s="21"/>
      <c r="AH18" s="23"/>
      <c r="AI18" s="21"/>
      <c r="AJ18" s="23"/>
      <c r="AK18" s="21"/>
      <c r="AL18" s="23"/>
      <c r="AM18" s="21"/>
      <c r="AN18" s="15">
        <f t="shared" si="1"/>
        <v>0</v>
      </c>
      <c r="AO18" s="15">
        <f t="shared" si="2"/>
        <v>0</v>
      </c>
      <c r="AP18" s="21"/>
      <c r="AQ18" s="15">
        <f t="shared" si="3"/>
        <v>0</v>
      </c>
      <c r="AR18" s="21"/>
      <c r="AS18" s="15">
        <f t="shared" si="4"/>
        <v>0</v>
      </c>
      <c r="AT18" s="21"/>
      <c r="AU18" s="15">
        <f t="shared" si="5"/>
        <v>0</v>
      </c>
      <c r="AV18" s="21"/>
      <c r="AW18" s="15">
        <f t="shared" si="6"/>
        <v>0</v>
      </c>
      <c r="AX18" s="21"/>
      <c r="AY18" s="15">
        <f t="shared" si="7"/>
        <v>0</v>
      </c>
      <c r="AZ18" s="22"/>
      <c r="BA18" s="22"/>
    </row>
    <row r="19" spans="1:53">
      <c r="A19" s="4"/>
      <c r="B19" s="25"/>
      <c r="C19" s="25"/>
      <c r="D19" s="21"/>
      <c r="E19" s="21"/>
      <c r="F19" s="25" t="s">
        <v>316</v>
      </c>
      <c r="G19" s="21" t="s">
        <v>1</v>
      </c>
      <c r="H19" s="22" t="s">
        <v>5</v>
      </c>
      <c r="I19" s="21"/>
      <c r="J19" s="26"/>
      <c r="K19" s="21"/>
      <c r="L19" s="26"/>
      <c r="M19" s="21"/>
      <c r="N19" s="26"/>
      <c r="O19" s="21"/>
      <c r="P19" s="26"/>
      <c r="Q19" s="21"/>
      <c r="R19" s="26"/>
      <c r="S19" s="21"/>
      <c r="T19" s="26"/>
      <c r="U19" s="21"/>
      <c r="V19" s="26"/>
      <c r="W19" s="21"/>
      <c r="X19" s="23" t="s">
        <v>0</v>
      </c>
      <c r="Y19" s="21"/>
      <c r="Z19" s="15">
        <f t="shared" si="0"/>
        <v>0</v>
      </c>
      <c r="AA19" s="21"/>
      <c r="AB19" s="15">
        <v>2</v>
      </c>
      <c r="AC19" s="21"/>
      <c r="AD19" s="25">
        <v>6</v>
      </c>
      <c r="AE19" s="21"/>
      <c r="AF19" s="15">
        <v>4</v>
      </c>
      <c r="AG19" s="21"/>
      <c r="AH19" s="15">
        <v>6</v>
      </c>
      <c r="AI19" s="21"/>
      <c r="AJ19" s="15">
        <v>0</v>
      </c>
      <c r="AK19" s="21"/>
      <c r="AL19" s="15">
        <v>18</v>
      </c>
      <c r="AM19" s="21"/>
      <c r="AN19" s="15">
        <f t="shared" si="1"/>
        <v>0</v>
      </c>
      <c r="AO19" s="15">
        <f t="shared" si="2"/>
        <v>2.04</v>
      </c>
      <c r="AP19" s="21"/>
      <c r="AQ19" s="15">
        <f t="shared" si="3"/>
        <v>6.3</v>
      </c>
      <c r="AR19" s="21"/>
      <c r="AS19" s="15">
        <f t="shared" si="4"/>
        <v>6.28</v>
      </c>
      <c r="AT19" s="21"/>
      <c r="AU19" s="15">
        <f t="shared" si="5"/>
        <v>6.66</v>
      </c>
      <c r="AV19" s="21"/>
      <c r="AW19" s="15">
        <f t="shared" si="6"/>
        <v>0</v>
      </c>
      <c r="AX19" s="21"/>
      <c r="AY19" s="15">
        <f t="shared" si="7"/>
        <v>21.28</v>
      </c>
      <c r="AZ19" s="22" t="s">
        <v>307</v>
      </c>
      <c r="BA19" s="22" t="s">
        <v>14</v>
      </c>
    </row>
    <row r="20" spans="1:53">
      <c r="A20" s="4"/>
      <c r="B20" s="25"/>
      <c r="C20" s="25"/>
      <c r="D20" s="21"/>
      <c r="E20" s="21"/>
      <c r="F20" s="25" t="s">
        <v>101</v>
      </c>
      <c r="G20" s="21" t="s">
        <v>1</v>
      </c>
      <c r="H20" s="22" t="s">
        <v>5</v>
      </c>
      <c r="I20" s="21"/>
      <c r="J20" s="26"/>
      <c r="K20" s="21"/>
      <c r="L20" s="26"/>
      <c r="M20" s="21"/>
      <c r="N20" s="26"/>
      <c r="O20" s="21"/>
      <c r="P20" s="26"/>
      <c r="Q20" s="21"/>
      <c r="R20" s="26"/>
      <c r="S20" s="21"/>
      <c r="T20" s="26"/>
      <c r="U20" s="21"/>
      <c r="V20" s="26"/>
      <c r="W20" s="21"/>
      <c r="X20" s="23" t="s">
        <v>0</v>
      </c>
      <c r="Y20" s="21"/>
      <c r="Z20" s="15">
        <f t="shared" si="0"/>
        <v>0</v>
      </c>
      <c r="AA20" s="21"/>
      <c r="AB20" s="15">
        <v>1</v>
      </c>
      <c r="AC20" s="21"/>
      <c r="AD20" s="25">
        <v>3</v>
      </c>
      <c r="AE20" s="21"/>
      <c r="AF20" s="15">
        <v>1</v>
      </c>
      <c r="AG20" s="21"/>
      <c r="AH20" s="15">
        <v>0</v>
      </c>
      <c r="AI20" s="21"/>
      <c r="AJ20" s="15">
        <v>0</v>
      </c>
      <c r="AK20" s="21"/>
      <c r="AL20" s="15">
        <v>5</v>
      </c>
      <c r="AM20" s="21"/>
      <c r="AN20" s="15">
        <f t="shared" si="1"/>
        <v>0</v>
      </c>
      <c r="AO20" s="15">
        <f t="shared" si="2"/>
        <v>1.02</v>
      </c>
      <c r="AP20" s="21"/>
      <c r="AQ20" s="15">
        <f t="shared" si="3"/>
        <v>3.15</v>
      </c>
      <c r="AR20" s="21"/>
      <c r="AS20" s="15">
        <f t="shared" si="4"/>
        <v>3.07</v>
      </c>
      <c r="AT20" s="21"/>
      <c r="AU20" s="15">
        <f t="shared" si="5"/>
        <v>0</v>
      </c>
      <c r="AV20" s="21"/>
      <c r="AW20" s="15">
        <f t="shared" si="6"/>
        <v>0</v>
      </c>
      <c r="AX20" s="21"/>
      <c r="AY20" s="15">
        <f t="shared" si="7"/>
        <v>7.24</v>
      </c>
      <c r="AZ20" s="22" t="s">
        <v>307</v>
      </c>
      <c r="BA20" s="22" t="s">
        <v>14</v>
      </c>
    </row>
    <row r="21" spans="1:53">
      <c r="A21" s="4"/>
      <c r="B21" s="25"/>
      <c r="C21" s="25"/>
      <c r="D21" s="21"/>
      <c r="E21" s="21"/>
      <c r="F21" s="25" t="s">
        <v>100</v>
      </c>
      <c r="G21" s="21" t="s">
        <v>1</v>
      </c>
      <c r="H21" s="22" t="s">
        <v>5</v>
      </c>
      <c r="I21" s="21"/>
      <c r="J21" s="26"/>
      <c r="K21" s="21"/>
      <c r="L21" s="26"/>
      <c r="M21" s="21"/>
      <c r="N21" s="26"/>
      <c r="O21" s="21"/>
      <c r="P21" s="26"/>
      <c r="Q21" s="21"/>
      <c r="R21" s="26"/>
      <c r="S21" s="21"/>
      <c r="T21" s="26"/>
      <c r="U21" s="21"/>
      <c r="V21" s="26"/>
      <c r="W21" s="21"/>
      <c r="X21" s="23" t="s">
        <v>0</v>
      </c>
      <c r="Y21" s="21"/>
      <c r="Z21" s="11">
        <f t="shared" si="0"/>
        <v>0</v>
      </c>
      <c r="AA21" s="32"/>
      <c r="AB21" s="11">
        <v>0</v>
      </c>
      <c r="AC21" s="32"/>
      <c r="AD21" s="35">
        <v>0</v>
      </c>
      <c r="AE21" s="32"/>
      <c r="AF21" s="11">
        <v>10</v>
      </c>
      <c r="AG21" s="32"/>
      <c r="AH21" s="11">
        <v>0</v>
      </c>
      <c r="AI21" s="32"/>
      <c r="AJ21" s="11">
        <v>0</v>
      </c>
      <c r="AK21" s="32"/>
      <c r="AL21" s="11">
        <v>10</v>
      </c>
      <c r="AM21" s="21"/>
      <c r="AN21" s="11">
        <f t="shared" si="1"/>
        <v>0</v>
      </c>
      <c r="AO21" s="11">
        <f t="shared" si="2"/>
        <v>0</v>
      </c>
      <c r="AP21" s="32"/>
      <c r="AQ21" s="11">
        <f t="shared" si="3"/>
        <v>0</v>
      </c>
      <c r="AR21" s="32"/>
      <c r="AS21" s="11">
        <f t="shared" si="4"/>
        <v>0.70000000000000007</v>
      </c>
      <c r="AT21" s="32"/>
      <c r="AU21" s="11">
        <f t="shared" si="5"/>
        <v>0</v>
      </c>
      <c r="AV21" s="32"/>
      <c r="AW21" s="11">
        <f t="shared" si="6"/>
        <v>0</v>
      </c>
      <c r="AX21" s="32"/>
      <c r="AY21" s="11">
        <f t="shared" si="7"/>
        <v>0.70000000000000007</v>
      </c>
      <c r="AZ21" s="22" t="s">
        <v>307</v>
      </c>
      <c r="BA21" s="22" t="s">
        <v>14</v>
      </c>
    </row>
    <row r="22" spans="1:53">
      <c r="A22" s="4"/>
      <c r="B22" s="25"/>
      <c r="C22" s="25"/>
      <c r="D22" s="21"/>
      <c r="E22" s="24" t="s">
        <v>99</v>
      </c>
      <c r="F22" s="21"/>
      <c r="G22" s="21" t="s">
        <v>1</v>
      </c>
      <c r="H22" s="22" t="s">
        <v>0</v>
      </c>
      <c r="I22" s="21"/>
      <c r="J22" s="26"/>
      <c r="K22" s="21"/>
      <c r="L22" s="26"/>
      <c r="M22" s="21"/>
      <c r="N22" s="26"/>
      <c r="O22" s="21"/>
      <c r="P22" s="26"/>
      <c r="Q22" s="21"/>
      <c r="R22" s="26"/>
      <c r="S22" s="21"/>
      <c r="T22" s="26"/>
      <c r="U22" s="21"/>
      <c r="V22" s="26"/>
      <c r="W22" s="21"/>
      <c r="X22" s="23" t="s">
        <v>0</v>
      </c>
      <c r="Y22" s="21"/>
      <c r="Z22" s="15">
        <f t="shared" si="0"/>
        <v>0</v>
      </c>
      <c r="AA22" s="21"/>
      <c r="AB22" s="15">
        <v>3</v>
      </c>
      <c r="AC22" s="21"/>
      <c r="AD22" s="25">
        <v>9</v>
      </c>
      <c r="AE22" s="21"/>
      <c r="AF22" s="15">
        <v>15</v>
      </c>
      <c r="AG22" s="21"/>
      <c r="AH22" s="15">
        <v>6</v>
      </c>
      <c r="AI22" s="21"/>
      <c r="AJ22" s="15">
        <v>0</v>
      </c>
      <c r="AK22" s="21"/>
      <c r="AL22" s="15">
        <v>33</v>
      </c>
      <c r="AM22" s="21"/>
      <c r="AN22" s="15">
        <f t="shared" si="1"/>
        <v>0</v>
      </c>
      <c r="AO22" s="15">
        <f t="shared" si="2"/>
        <v>3.06</v>
      </c>
      <c r="AP22" s="21"/>
      <c r="AQ22" s="15">
        <f t="shared" si="3"/>
        <v>9.4499999999999993</v>
      </c>
      <c r="AR22" s="21"/>
      <c r="AS22" s="15">
        <f t="shared" si="4"/>
        <v>10.050000000000001</v>
      </c>
      <c r="AT22" s="21"/>
      <c r="AU22" s="15">
        <f t="shared" si="5"/>
        <v>6.66</v>
      </c>
      <c r="AV22" s="21"/>
      <c r="AW22" s="15">
        <f t="shared" si="6"/>
        <v>0</v>
      </c>
      <c r="AX22" s="21"/>
      <c r="AY22" s="15">
        <f t="shared" si="7"/>
        <v>29.220000000000002</v>
      </c>
      <c r="AZ22" s="22" t="s">
        <v>0</v>
      </c>
      <c r="BA22" s="22" t="s">
        <v>0</v>
      </c>
    </row>
    <row r="23" spans="1:53">
      <c r="A23" s="4"/>
      <c r="B23" s="25"/>
      <c r="C23" s="25"/>
      <c r="D23" s="21"/>
      <c r="E23" s="24" t="s">
        <v>98</v>
      </c>
      <c r="F23" s="21"/>
      <c r="G23" s="21" t="s">
        <v>1</v>
      </c>
      <c r="H23" s="22"/>
      <c r="I23" s="21"/>
      <c r="J23" s="23"/>
      <c r="K23" s="21"/>
      <c r="L23" s="23"/>
      <c r="M23" s="21"/>
      <c r="N23" s="23"/>
      <c r="O23" s="21"/>
      <c r="P23" s="23"/>
      <c r="Q23" s="21"/>
      <c r="R23" s="23"/>
      <c r="S23" s="21"/>
      <c r="T23" s="23"/>
      <c r="U23" s="21"/>
      <c r="V23" s="23"/>
      <c r="W23" s="21"/>
      <c r="X23" s="22"/>
      <c r="Y23" s="21"/>
      <c r="Z23" s="15">
        <f t="shared" si="0"/>
        <v>0</v>
      </c>
      <c r="AA23" s="21"/>
      <c r="AB23" s="23"/>
      <c r="AC23" s="21"/>
      <c r="AD23" s="23"/>
      <c r="AE23" s="21"/>
      <c r="AF23" s="23"/>
      <c r="AG23" s="21"/>
      <c r="AH23" s="23"/>
      <c r="AI23" s="21"/>
      <c r="AJ23" s="23"/>
      <c r="AK23" s="21"/>
      <c r="AL23" s="23"/>
      <c r="AM23" s="21"/>
      <c r="AN23" s="15">
        <f t="shared" si="1"/>
        <v>0</v>
      </c>
      <c r="AO23" s="15">
        <f t="shared" si="2"/>
        <v>0</v>
      </c>
      <c r="AP23" s="21"/>
      <c r="AQ23" s="15">
        <f t="shared" si="3"/>
        <v>0</v>
      </c>
      <c r="AR23" s="21"/>
      <c r="AS23" s="15">
        <f t="shared" si="4"/>
        <v>0</v>
      </c>
      <c r="AT23" s="21"/>
      <c r="AU23" s="15">
        <f t="shared" si="5"/>
        <v>0</v>
      </c>
      <c r="AV23" s="21"/>
      <c r="AW23" s="15">
        <f t="shared" si="6"/>
        <v>0</v>
      </c>
      <c r="AX23" s="21"/>
      <c r="AY23" s="15">
        <f t="shared" si="7"/>
        <v>0</v>
      </c>
      <c r="AZ23" s="22"/>
      <c r="BA23" s="22"/>
    </row>
    <row r="24" spans="1:53">
      <c r="A24" s="4"/>
      <c r="B24" s="25"/>
      <c r="C24" s="25"/>
      <c r="D24" s="21"/>
      <c r="E24" s="21"/>
      <c r="F24" s="25" t="s">
        <v>97</v>
      </c>
      <c r="G24" s="21" t="s">
        <v>1</v>
      </c>
      <c r="H24" s="22" t="s">
        <v>96</v>
      </c>
      <c r="I24" s="21"/>
      <c r="J24" s="27" t="s">
        <v>423</v>
      </c>
      <c r="K24" s="21"/>
      <c r="L24" s="27">
        <v>200</v>
      </c>
      <c r="M24" s="21"/>
      <c r="N24" s="27">
        <v>200</v>
      </c>
      <c r="O24" s="21"/>
      <c r="P24" s="27">
        <v>200</v>
      </c>
      <c r="Q24" s="21"/>
      <c r="R24" s="27">
        <v>0</v>
      </c>
      <c r="S24" s="21"/>
      <c r="T24" s="27">
        <v>0</v>
      </c>
      <c r="U24" s="21"/>
      <c r="V24" s="27">
        <v>600</v>
      </c>
      <c r="W24" s="21"/>
      <c r="X24" s="23" t="s">
        <v>95</v>
      </c>
      <c r="Y24" s="21"/>
      <c r="Z24" s="15" t="str">
        <f t="shared" si="0"/>
        <v>-</v>
      </c>
      <c r="AA24" s="21"/>
      <c r="AB24" s="15">
        <v>1</v>
      </c>
      <c r="AC24" s="21"/>
      <c r="AD24" s="15">
        <v>1</v>
      </c>
      <c r="AE24" s="21"/>
      <c r="AF24" s="15">
        <v>1</v>
      </c>
      <c r="AG24" s="21"/>
      <c r="AH24" s="15">
        <v>0</v>
      </c>
      <c r="AI24" s="21"/>
      <c r="AJ24" s="15">
        <v>0</v>
      </c>
      <c r="AK24" s="21"/>
      <c r="AL24" s="15">
        <v>3</v>
      </c>
      <c r="AM24" s="21"/>
      <c r="AN24" s="15" t="str">
        <f t="shared" si="1"/>
        <v>-</v>
      </c>
      <c r="AO24" s="15">
        <f t="shared" si="2"/>
        <v>1.02</v>
      </c>
      <c r="AP24" s="21"/>
      <c r="AQ24" s="15">
        <f t="shared" si="3"/>
        <v>1.05</v>
      </c>
      <c r="AR24" s="21"/>
      <c r="AS24" s="15">
        <f t="shared" si="4"/>
        <v>1.07</v>
      </c>
      <c r="AT24" s="21"/>
      <c r="AU24" s="15">
        <f t="shared" si="5"/>
        <v>0</v>
      </c>
      <c r="AV24" s="21"/>
      <c r="AW24" s="15">
        <f t="shared" si="6"/>
        <v>0</v>
      </c>
      <c r="AX24" s="21"/>
      <c r="AY24" s="15">
        <f t="shared" si="7"/>
        <v>3.1400000000000006</v>
      </c>
      <c r="AZ24" s="22" t="s">
        <v>307</v>
      </c>
      <c r="BA24" s="22" t="s">
        <v>3</v>
      </c>
    </row>
    <row r="25" spans="1:53">
      <c r="A25" s="4"/>
      <c r="B25" s="25"/>
      <c r="C25" s="25"/>
      <c r="D25" s="21"/>
      <c r="E25" s="21"/>
      <c r="F25" s="25" t="s">
        <v>94</v>
      </c>
      <c r="G25" s="21" t="s">
        <v>1</v>
      </c>
      <c r="H25" s="22" t="s">
        <v>37</v>
      </c>
      <c r="I25" s="21"/>
      <c r="J25" s="27">
        <v>1000</v>
      </c>
      <c r="K25" s="21"/>
      <c r="L25" s="27" t="s">
        <v>423</v>
      </c>
      <c r="M25" s="21"/>
      <c r="N25" s="27">
        <v>1000</v>
      </c>
      <c r="O25" s="21"/>
      <c r="P25" s="27">
        <v>1000</v>
      </c>
      <c r="Q25" s="21"/>
      <c r="R25" s="27">
        <v>1000</v>
      </c>
      <c r="S25" s="21"/>
      <c r="T25" s="27">
        <v>1000</v>
      </c>
      <c r="U25" s="21"/>
      <c r="V25" s="27">
        <v>5000</v>
      </c>
      <c r="W25" s="21"/>
      <c r="X25" s="23" t="s">
        <v>58</v>
      </c>
      <c r="Y25" s="21"/>
      <c r="Z25" s="11">
        <v>10</v>
      </c>
      <c r="AA25" s="32"/>
      <c r="AB25" s="11">
        <v>0</v>
      </c>
      <c r="AC25" s="32"/>
      <c r="AD25" s="11">
        <v>10</v>
      </c>
      <c r="AE25" s="32"/>
      <c r="AF25" s="11">
        <v>10</v>
      </c>
      <c r="AG25" s="32"/>
      <c r="AH25" s="11">
        <v>10</v>
      </c>
      <c r="AI25" s="32"/>
      <c r="AJ25" s="11">
        <v>10</v>
      </c>
      <c r="AK25" s="32"/>
      <c r="AL25" s="11">
        <v>50</v>
      </c>
      <c r="AM25" s="21"/>
      <c r="AN25" s="15">
        <f t="shared" si="1"/>
        <v>10</v>
      </c>
      <c r="AO25" s="15">
        <f t="shared" si="2"/>
        <v>0</v>
      </c>
      <c r="AP25" s="21"/>
      <c r="AQ25" s="15">
        <f t="shared" si="3"/>
        <v>10.5</v>
      </c>
      <c r="AR25" s="21"/>
      <c r="AS25" s="15">
        <f t="shared" si="4"/>
        <v>10.7</v>
      </c>
      <c r="AT25" s="21"/>
      <c r="AU25" s="15">
        <f t="shared" si="5"/>
        <v>11.1</v>
      </c>
      <c r="AV25" s="21"/>
      <c r="AW25" s="15">
        <f t="shared" si="6"/>
        <v>11.8</v>
      </c>
      <c r="AX25" s="21"/>
      <c r="AY25" s="15">
        <f t="shared" si="7"/>
        <v>54.099999999999994</v>
      </c>
      <c r="AZ25" s="22" t="s">
        <v>307</v>
      </c>
      <c r="BA25" s="22" t="s">
        <v>3</v>
      </c>
    </row>
    <row r="26" spans="1:53">
      <c r="A26" s="4"/>
      <c r="B26" s="25"/>
      <c r="C26" s="25"/>
      <c r="D26" s="21"/>
      <c r="E26" s="24" t="s">
        <v>93</v>
      </c>
      <c r="F26" s="21"/>
      <c r="G26" s="21" t="s">
        <v>1</v>
      </c>
      <c r="H26" s="22" t="s">
        <v>0</v>
      </c>
      <c r="I26" s="21"/>
      <c r="J26" s="26"/>
      <c r="K26" s="21"/>
      <c r="L26" s="26"/>
      <c r="M26" s="21"/>
      <c r="N26" s="26"/>
      <c r="O26" s="21"/>
      <c r="P26" s="26"/>
      <c r="Q26" s="21"/>
      <c r="R26" s="26"/>
      <c r="S26" s="21"/>
      <c r="T26" s="26"/>
      <c r="U26" s="21"/>
      <c r="V26" s="26"/>
      <c r="W26" s="21"/>
      <c r="X26" s="23" t="s">
        <v>0</v>
      </c>
      <c r="Y26" s="21"/>
      <c r="Z26" s="15">
        <v>10</v>
      </c>
      <c r="AA26" s="21"/>
      <c r="AB26" s="15">
        <v>1</v>
      </c>
      <c r="AC26" s="21"/>
      <c r="AD26" s="15">
        <v>11</v>
      </c>
      <c r="AE26" s="21"/>
      <c r="AF26" s="15">
        <v>11</v>
      </c>
      <c r="AG26" s="21"/>
      <c r="AH26" s="15">
        <v>10</v>
      </c>
      <c r="AI26" s="21"/>
      <c r="AJ26" s="15">
        <v>10</v>
      </c>
      <c r="AK26" s="21"/>
      <c r="AL26" s="15">
        <v>53</v>
      </c>
      <c r="AM26" s="21"/>
      <c r="AN26" s="15">
        <f t="shared" si="1"/>
        <v>10</v>
      </c>
      <c r="AO26" s="15">
        <f t="shared" si="2"/>
        <v>1.02</v>
      </c>
      <c r="AP26" s="21"/>
      <c r="AQ26" s="15">
        <f t="shared" si="3"/>
        <v>11.55</v>
      </c>
      <c r="AR26" s="21"/>
      <c r="AS26" s="15">
        <f t="shared" si="4"/>
        <v>11.77</v>
      </c>
      <c r="AT26" s="21"/>
      <c r="AU26" s="15">
        <f t="shared" si="5"/>
        <v>11.1</v>
      </c>
      <c r="AV26" s="21"/>
      <c r="AW26" s="15">
        <f t="shared" si="6"/>
        <v>11.8</v>
      </c>
      <c r="AX26" s="21"/>
      <c r="AY26" s="15">
        <f t="shared" si="7"/>
        <v>57.240000000000009</v>
      </c>
      <c r="AZ26" s="22" t="s">
        <v>0</v>
      </c>
      <c r="BA26" s="22" t="s">
        <v>0</v>
      </c>
    </row>
    <row r="27" spans="1:53">
      <c r="A27" s="4"/>
      <c r="B27" s="25"/>
      <c r="C27" s="25"/>
      <c r="D27" s="21"/>
      <c r="E27" s="25" t="s">
        <v>92</v>
      </c>
      <c r="F27" s="21"/>
      <c r="G27" s="21" t="s">
        <v>1</v>
      </c>
      <c r="H27" s="22" t="s">
        <v>5</v>
      </c>
      <c r="I27" s="21"/>
      <c r="J27" s="26"/>
      <c r="K27" s="21"/>
      <c r="L27" s="26"/>
      <c r="M27" s="21"/>
      <c r="N27" s="26"/>
      <c r="O27" s="21"/>
      <c r="P27" s="26"/>
      <c r="Q27" s="21"/>
      <c r="R27" s="26"/>
      <c r="S27" s="21"/>
      <c r="T27" s="26"/>
      <c r="U27" s="21"/>
      <c r="V27" s="26"/>
      <c r="W27" s="21"/>
      <c r="X27" s="23" t="s">
        <v>0</v>
      </c>
      <c r="Y27" s="21"/>
      <c r="Z27" s="15">
        <f t="shared" si="0"/>
        <v>0</v>
      </c>
      <c r="AA27" s="21"/>
      <c r="AB27" s="15">
        <v>0</v>
      </c>
      <c r="AC27" s="21"/>
      <c r="AD27" s="15">
        <v>5</v>
      </c>
      <c r="AE27" s="21"/>
      <c r="AF27" s="15">
        <v>5</v>
      </c>
      <c r="AG27" s="21"/>
      <c r="AH27" s="15">
        <v>5</v>
      </c>
      <c r="AI27" s="21"/>
      <c r="AJ27" s="15">
        <v>0</v>
      </c>
      <c r="AK27" s="21"/>
      <c r="AL27" s="15">
        <v>15</v>
      </c>
      <c r="AM27" s="21"/>
      <c r="AN27" s="15">
        <f t="shared" si="1"/>
        <v>0</v>
      </c>
      <c r="AO27" s="15">
        <f t="shared" si="2"/>
        <v>0</v>
      </c>
      <c r="AP27" s="21"/>
      <c r="AQ27" s="15">
        <f t="shared" si="3"/>
        <v>5.25</v>
      </c>
      <c r="AR27" s="21"/>
      <c r="AS27" s="15">
        <f t="shared" si="4"/>
        <v>5.35</v>
      </c>
      <c r="AT27" s="21"/>
      <c r="AU27" s="15">
        <f t="shared" si="5"/>
        <v>5.55</v>
      </c>
      <c r="AV27" s="21"/>
      <c r="AW27" s="15">
        <f t="shared" si="6"/>
        <v>0</v>
      </c>
      <c r="AX27" s="21"/>
      <c r="AY27" s="15">
        <f t="shared" si="7"/>
        <v>16.149999999999999</v>
      </c>
      <c r="AZ27" s="22" t="s">
        <v>307</v>
      </c>
      <c r="BA27" s="22" t="s">
        <v>3</v>
      </c>
    </row>
    <row r="28" spans="1:53">
      <c r="A28" s="4"/>
      <c r="B28" s="25"/>
      <c r="C28" s="25"/>
      <c r="D28" s="21"/>
      <c r="E28" s="25" t="s">
        <v>91</v>
      </c>
      <c r="F28" s="21"/>
      <c r="G28" s="21" t="s">
        <v>1</v>
      </c>
      <c r="H28" s="22" t="s">
        <v>5</v>
      </c>
      <c r="I28" s="21"/>
      <c r="J28" s="26"/>
      <c r="K28" s="21"/>
      <c r="L28" s="26"/>
      <c r="M28" s="21"/>
      <c r="N28" s="26"/>
      <c r="O28" s="21"/>
      <c r="P28" s="26"/>
      <c r="Q28" s="21"/>
      <c r="R28" s="26"/>
      <c r="S28" s="21"/>
      <c r="T28" s="26"/>
      <c r="U28" s="21"/>
      <c r="V28" s="26"/>
      <c r="W28" s="21"/>
      <c r="X28" s="23" t="s">
        <v>0</v>
      </c>
      <c r="Y28" s="21"/>
      <c r="Z28" s="15">
        <f t="shared" si="0"/>
        <v>0</v>
      </c>
      <c r="AA28" s="21"/>
      <c r="AB28" s="15">
        <v>0</v>
      </c>
      <c r="AC28" s="21"/>
      <c r="AD28" s="15">
        <v>10</v>
      </c>
      <c r="AE28" s="21"/>
      <c r="AF28" s="15">
        <v>5</v>
      </c>
      <c r="AG28" s="21"/>
      <c r="AH28" s="15">
        <v>5</v>
      </c>
      <c r="AI28" s="21"/>
      <c r="AJ28" s="15">
        <v>0</v>
      </c>
      <c r="AK28" s="21"/>
      <c r="AL28" s="15">
        <v>20</v>
      </c>
      <c r="AM28" s="21"/>
      <c r="AN28" s="15">
        <f t="shared" si="1"/>
        <v>0</v>
      </c>
      <c r="AO28" s="15">
        <f t="shared" si="2"/>
        <v>0</v>
      </c>
      <c r="AP28" s="21"/>
      <c r="AQ28" s="15">
        <f t="shared" si="3"/>
        <v>10.5</v>
      </c>
      <c r="AR28" s="21"/>
      <c r="AS28" s="15">
        <f t="shared" si="4"/>
        <v>10.35</v>
      </c>
      <c r="AT28" s="21"/>
      <c r="AU28" s="15">
        <f t="shared" si="5"/>
        <v>5.55</v>
      </c>
      <c r="AV28" s="21"/>
      <c r="AW28" s="15">
        <f t="shared" si="6"/>
        <v>0</v>
      </c>
      <c r="AX28" s="21"/>
      <c r="AY28" s="15">
        <f t="shared" si="7"/>
        <v>26.400000000000002</v>
      </c>
      <c r="AZ28" s="22" t="s">
        <v>307</v>
      </c>
      <c r="BA28" s="22" t="s">
        <v>14</v>
      </c>
    </row>
    <row r="29" spans="1:53">
      <c r="A29" s="4"/>
      <c r="B29" s="25"/>
      <c r="C29" s="25"/>
      <c r="D29" s="21"/>
      <c r="E29" s="25" t="s">
        <v>90</v>
      </c>
      <c r="F29" s="21"/>
      <c r="G29" s="21" t="s">
        <v>1</v>
      </c>
      <c r="H29" s="22" t="s">
        <v>5</v>
      </c>
      <c r="I29" s="21"/>
      <c r="J29" s="26"/>
      <c r="K29" s="21"/>
      <c r="L29" s="26"/>
      <c r="M29" s="21"/>
      <c r="N29" s="26"/>
      <c r="O29" s="21"/>
      <c r="P29" s="26"/>
      <c r="Q29" s="21"/>
      <c r="R29" s="26"/>
      <c r="S29" s="21"/>
      <c r="T29" s="26"/>
      <c r="U29" s="21"/>
      <c r="V29" s="26"/>
      <c r="W29" s="21"/>
      <c r="X29" s="23" t="s">
        <v>0</v>
      </c>
      <c r="Y29" s="21"/>
      <c r="Z29" s="15">
        <f t="shared" si="0"/>
        <v>0</v>
      </c>
      <c r="AA29" s="21"/>
      <c r="AB29" s="15"/>
      <c r="AC29" s="21"/>
      <c r="AD29" s="15">
        <v>2</v>
      </c>
      <c r="AE29" s="21"/>
      <c r="AF29" s="15">
        <v>42</v>
      </c>
      <c r="AG29" s="21"/>
      <c r="AH29" s="15">
        <v>42</v>
      </c>
      <c r="AI29" s="21"/>
      <c r="AJ29" s="15">
        <v>42</v>
      </c>
      <c r="AK29" s="21"/>
      <c r="AL29" s="15">
        <v>128</v>
      </c>
      <c r="AM29" s="21"/>
      <c r="AN29" s="15">
        <f t="shared" si="1"/>
        <v>0</v>
      </c>
      <c r="AO29" s="15">
        <f t="shared" si="2"/>
        <v>0</v>
      </c>
      <c r="AP29" s="21"/>
      <c r="AQ29" s="15">
        <f t="shared" si="3"/>
        <v>2.1</v>
      </c>
      <c r="AR29" s="21"/>
      <c r="AS29" s="15">
        <f t="shared" si="4"/>
        <v>4.9400000000000004</v>
      </c>
      <c r="AT29" s="21"/>
      <c r="AU29" s="15">
        <f t="shared" si="5"/>
        <v>46.62</v>
      </c>
      <c r="AV29" s="21"/>
      <c r="AW29" s="15">
        <f t="shared" si="6"/>
        <v>49.56</v>
      </c>
      <c r="AX29" s="21"/>
      <c r="AY29" s="15">
        <f t="shared" si="7"/>
        <v>103.22</v>
      </c>
      <c r="AZ29" s="22" t="s">
        <v>307</v>
      </c>
      <c r="BA29" s="22" t="s">
        <v>14</v>
      </c>
    </row>
    <row r="30" spans="1:53">
      <c r="A30" s="4"/>
      <c r="B30" s="25"/>
      <c r="C30" s="25"/>
      <c r="D30" s="21"/>
      <c r="E30" s="24" t="s">
        <v>89</v>
      </c>
      <c r="F30" s="21"/>
      <c r="G30" s="21" t="s">
        <v>1</v>
      </c>
      <c r="H30" s="22"/>
      <c r="I30" s="21"/>
      <c r="J30" s="23"/>
      <c r="K30" s="21"/>
      <c r="L30" s="23"/>
      <c r="M30" s="21"/>
      <c r="N30" s="23"/>
      <c r="O30" s="21"/>
      <c r="P30" s="23"/>
      <c r="Q30" s="21"/>
      <c r="R30" s="23"/>
      <c r="S30" s="21"/>
      <c r="T30" s="23"/>
      <c r="U30" s="21"/>
      <c r="V30" s="23"/>
      <c r="W30" s="21"/>
      <c r="X30" s="22"/>
      <c r="Y30" s="21"/>
      <c r="Z30" s="15">
        <f t="shared" si="0"/>
        <v>0</v>
      </c>
      <c r="AA30" s="21"/>
      <c r="AB30" s="23"/>
      <c r="AC30" s="21"/>
      <c r="AD30" s="23"/>
      <c r="AE30" s="21"/>
      <c r="AF30" s="23"/>
      <c r="AG30" s="21"/>
      <c r="AH30" s="23"/>
      <c r="AI30" s="21"/>
      <c r="AJ30" s="23"/>
      <c r="AK30" s="21"/>
      <c r="AL30" s="23"/>
      <c r="AM30" s="21"/>
      <c r="AN30" s="15">
        <f t="shared" si="1"/>
        <v>0</v>
      </c>
      <c r="AO30" s="15">
        <f t="shared" si="2"/>
        <v>0</v>
      </c>
      <c r="AP30" s="21"/>
      <c r="AQ30" s="15">
        <f t="shared" si="3"/>
        <v>0</v>
      </c>
      <c r="AR30" s="21"/>
      <c r="AS30" s="15">
        <f t="shared" si="4"/>
        <v>0</v>
      </c>
      <c r="AT30" s="21"/>
      <c r="AU30" s="15">
        <f t="shared" si="5"/>
        <v>0</v>
      </c>
      <c r="AV30" s="21"/>
      <c r="AW30" s="15">
        <f t="shared" si="6"/>
        <v>0</v>
      </c>
      <c r="AX30" s="21"/>
      <c r="AY30" s="15">
        <f t="shared" si="7"/>
        <v>0</v>
      </c>
      <c r="AZ30" s="22"/>
      <c r="BA30" s="22"/>
    </row>
    <row r="31" spans="1:53">
      <c r="A31" s="4"/>
      <c r="B31" s="25"/>
      <c r="C31" s="25"/>
      <c r="D31" s="21"/>
      <c r="E31" s="21"/>
      <c r="F31" s="25" t="s">
        <v>315</v>
      </c>
      <c r="G31" s="21" t="s">
        <v>1</v>
      </c>
      <c r="H31" s="22" t="s">
        <v>5</v>
      </c>
      <c r="I31" s="21"/>
      <c r="J31" s="26"/>
      <c r="K31" s="21"/>
      <c r="L31" s="26"/>
      <c r="M31" s="21"/>
      <c r="N31" s="26"/>
      <c r="O31" s="21"/>
      <c r="P31" s="26"/>
      <c r="Q31" s="21"/>
      <c r="R31" s="26"/>
      <c r="S31" s="21"/>
      <c r="T31" s="26"/>
      <c r="U31" s="21"/>
      <c r="V31" s="26"/>
      <c r="W31" s="21"/>
      <c r="X31" s="23" t="s">
        <v>0</v>
      </c>
      <c r="Y31" s="21"/>
      <c r="Z31" s="15">
        <f t="shared" si="0"/>
        <v>0</v>
      </c>
      <c r="AA31" s="21"/>
      <c r="AB31" s="15">
        <v>0</v>
      </c>
      <c r="AC31" s="21"/>
      <c r="AD31" s="15">
        <v>5</v>
      </c>
      <c r="AE31" s="21"/>
      <c r="AF31" s="15">
        <v>5</v>
      </c>
      <c r="AG31" s="21"/>
      <c r="AH31" s="15">
        <v>5</v>
      </c>
      <c r="AI31" s="21"/>
      <c r="AJ31" s="15">
        <v>0</v>
      </c>
      <c r="AK31" s="21"/>
      <c r="AL31" s="15">
        <v>15</v>
      </c>
      <c r="AM31" s="21"/>
      <c r="AN31" s="15">
        <f t="shared" si="1"/>
        <v>0</v>
      </c>
      <c r="AO31" s="15">
        <f t="shared" si="2"/>
        <v>0</v>
      </c>
      <c r="AP31" s="21"/>
      <c r="AQ31" s="15">
        <f t="shared" si="3"/>
        <v>5.25</v>
      </c>
      <c r="AR31" s="21"/>
      <c r="AS31" s="15">
        <f t="shared" si="4"/>
        <v>5.35</v>
      </c>
      <c r="AT31" s="21"/>
      <c r="AU31" s="15">
        <f t="shared" si="5"/>
        <v>5.55</v>
      </c>
      <c r="AV31" s="21"/>
      <c r="AW31" s="15">
        <f t="shared" si="6"/>
        <v>0</v>
      </c>
      <c r="AX31" s="21"/>
      <c r="AY31" s="15">
        <f t="shared" si="7"/>
        <v>16.149999999999999</v>
      </c>
      <c r="AZ31" s="22" t="s">
        <v>307</v>
      </c>
      <c r="BA31" s="22" t="s">
        <v>3</v>
      </c>
    </row>
    <row r="32" spans="1:53">
      <c r="A32" s="4"/>
      <c r="B32" s="25"/>
      <c r="C32" s="25"/>
      <c r="D32" s="21"/>
      <c r="E32" s="21"/>
      <c r="F32" s="25" t="s">
        <v>314</v>
      </c>
      <c r="G32" s="21" t="s">
        <v>1</v>
      </c>
      <c r="H32" s="22" t="s">
        <v>5</v>
      </c>
      <c r="I32" s="21"/>
      <c r="J32" s="27">
        <v>5</v>
      </c>
      <c r="K32" s="21"/>
      <c r="L32" s="27">
        <v>0</v>
      </c>
      <c r="M32" s="21"/>
      <c r="N32" s="27">
        <v>0</v>
      </c>
      <c r="O32" s="21"/>
      <c r="P32" s="27">
        <v>0</v>
      </c>
      <c r="Q32" s="21"/>
      <c r="R32" s="27">
        <v>5</v>
      </c>
      <c r="S32" s="21"/>
      <c r="T32" s="27">
        <v>0</v>
      </c>
      <c r="U32" s="21"/>
      <c r="V32" s="27">
        <v>10</v>
      </c>
      <c r="W32" s="21"/>
      <c r="X32" s="23" t="s">
        <v>27</v>
      </c>
      <c r="Y32" s="21"/>
      <c r="Z32" s="15">
        <v>7.5</v>
      </c>
      <c r="AA32" s="21"/>
      <c r="AB32" s="15">
        <v>0</v>
      </c>
      <c r="AC32" s="21"/>
      <c r="AD32" s="15">
        <v>0</v>
      </c>
      <c r="AE32" s="21"/>
      <c r="AF32" s="15">
        <v>0</v>
      </c>
      <c r="AG32" s="21"/>
      <c r="AH32" s="15">
        <v>7.5</v>
      </c>
      <c r="AI32" s="21"/>
      <c r="AJ32" s="15">
        <v>0</v>
      </c>
      <c r="AK32" s="21"/>
      <c r="AL32" s="15">
        <v>15</v>
      </c>
      <c r="AM32" s="21"/>
      <c r="AN32" s="15">
        <f t="shared" si="1"/>
        <v>7.5</v>
      </c>
      <c r="AO32" s="15">
        <f t="shared" si="2"/>
        <v>0</v>
      </c>
      <c r="AP32" s="21"/>
      <c r="AQ32" s="15">
        <f t="shared" si="3"/>
        <v>0</v>
      </c>
      <c r="AR32" s="21"/>
      <c r="AS32" s="15">
        <f t="shared" si="4"/>
        <v>0</v>
      </c>
      <c r="AT32" s="21"/>
      <c r="AU32" s="15">
        <f t="shared" si="5"/>
        <v>8.3249999999999993</v>
      </c>
      <c r="AV32" s="21"/>
      <c r="AW32" s="15">
        <f t="shared" si="6"/>
        <v>0</v>
      </c>
      <c r="AX32" s="21"/>
      <c r="AY32" s="15">
        <f t="shared" si="7"/>
        <v>15.824999999999999</v>
      </c>
      <c r="AZ32" s="22" t="s">
        <v>307</v>
      </c>
      <c r="BA32" s="22" t="s">
        <v>3</v>
      </c>
    </row>
    <row r="33" spans="1:53">
      <c r="A33" s="4"/>
      <c r="B33" s="25"/>
      <c r="C33" s="21"/>
      <c r="D33" s="21"/>
      <c r="E33" s="21"/>
      <c r="F33" s="25" t="s">
        <v>87</v>
      </c>
      <c r="G33" s="21" t="s">
        <v>1</v>
      </c>
      <c r="H33" s="22" t="s">
        <v>37</v>
      </c>
      <c r="I33" s="21"/>
      <c r="J33" s="27">
        <v>1</v>
      </c>
      <c r="K33" s="21"/>
      <c r="L33" s="27">
        <v>0</v>
      </c>
      <c r="M33" s="21"/>
      <c r="N33" s="27">
        <v>2</v>
      </c>
      <c r="O33" s="21"/>
      <c r="P33" s="27">
        <v>0</v>
      </c>
      <c r="Q33" s="21"/>
      <c r="R33" s="27">
        <v>0</v>
      </c>
      <c r="S33" s="21"/>
      <c r="T33" s="27">
        <v>0</v>
      </c>
      <c r="U33" s="21"/>
      <c r="V33" s="27">
        <v>3</v>
      </c>
      <c r="W33" s="21"/>
      <c r="X33" s="23" t="s">
        <v>188</v>
      </c>
      <c r="Y33" s="21"/>
      <c r="Z33" s="11">
        <v>0</v>
      </c>
      <c r="AA33" s="32"/>
      <c r="AB33" s="11">
        <v>8</v>
      </c>
      <c r="AC33" s="32"/>
      <c r="AD33" s="11">
        <v>0</v>
      </c>
      <c r="AE33" s="32"/>
      <c r="AF33" s="11">
        <v>16</v>
      </c>
      <c r="AG33" s="32"/>
      <c r="AH33" s="11">
        <v>0</v>
      </c>
      <c r="AI33" s="32"/>
      <c r="AJ33" s="11">
        <v>0</v>
      </c>
      <c r="AK33" s="32"/>
      <c r="AL33" s="11">
        <v>24</v>
      </c>
      <c r="AM33" s="21"/>
      <c r="AN33" s="15">
        <v>0</v>
      </c>
      <c r="AO33" s="11">
        <f t="shared" si="2"/>
        <v>8.16</v>
      </c>
      <c r="AP33" s="32"/>
      <c r="AQ33" s="11">
        <f t="shared" si="3"/>
        <v>0</v>
      </c>
      <c r="AR33" s="32"/>
      <c r="AS33" s="11">
        <f t="shared" si="4"/>
        <v>1.1200000000000001</v>
      </c>
      <c r="AT33" s="32"/>
      <c r="AU33" s="11">
        <f t="shared" si="5"/>
        <v>0</v>
      </c>
      <c r="AV33" s="32"/>
      <c r="AW33" s="11">
        <f t="shared" si="6"/>
        <v>0</v>
      </c>
      <c r="AX33" s="32"/>
      <c r="AY33" s="11">
        <f t="shared" si="7"/>
        <v>9.2800000000000011</v>
      </c>
      <c r="AZ33" s="22" t="s">
        <v>307</v>
      </c>
      <c r="BA33" s="22" t="s">
        <v>3</v>
      </c>
    </row>
    <row r="34" spans="1:53">
      <c r="A34" s="4"/>
      <c r="B34" s="25"/>
      <c r="C34" s="21"/>
      <c r="D34" s="21"/>
      <c r="E34" s="24" t="s">
        <v>85</v>
      </c>
      <c r="F34" s="21"/>
      <c r="G34" s="21" t="s">
        <v>1</v>
      </c>
      <c r="H34" s="22" t="s">
        <v>0</v>
      </c>
      <c r="I34" s="21"/>
      <c r="J34" s="26"/>
      <c r="K34" s="21"/>
      <c r="L34" s="26"/>
      <c r="M34" s="21"/>
      <c r="N34" s="26"/>
      <c r="O34" s="21"/>
      <c r="P34" s="26"/>
      <c r="Q34" s="21"/>
      <c r="R34" s="26"/>
      <c r="S34" s="21"/>
      <c r="T34" s="26"/>
      <c r="U34" s="21"/>
      <c r="V34" s="26"/>
      <c r="W34" s="21"/>
      <c r="X34" s="23" t="s">
        <v>0</v>
      </c>
      <c r="Y34" s="21"/>
      <c r="Z34" s="15">
        <v>7.5</v>
      </c>
      <c r="AA34" s="21"/>
      <c r="AB34" s="15">
        <v>8</v>
      </c>
      <c r="AC34" s="21"/>
      <c r="AD34" s="15">
        <v>5</v>
      </c>
      <c r="AE34" s="21"/>
      <c r="AF34" s="15">
        <v>21</v>
      </c>
      <c r="AG34" s="21"/>
      <c r="AH34" s="15">
        <v>12.5</v>
      </c>
      <c r="AI34" s="21"/>
      <c r="AJ34" s="15">
        <v>0</v>
      </c>
      <c r="AK34" s="21"/>
      <c r="AL34" s="15">
        <v>54</v>
      </c>
      <c r="AM34" s="21"/>
      <c r="AN34" s="11">
        <f>Z34</f>
        <v>7.5</v>
      </c>
      <c r="AO34" s="15">
        <f t="shared" si="2"/>
        <v>8.16</v>
      </c>
      <c r="AP34" s="21"/>
      <c r="AQ34" s="15">
        <f t="shared" si="3"/>
        <v>5.25</v>
      </c>
      <c r="AR34" s="21"/>
      <c r="AS34" s="15">
        <f t="shared" si="4"/>
        <v>6.4700000000000006</v>
      </c>
      <c r="AT34" s="21"/>
      <c r="AU34" s="15">
        <f t="shared" si="5"/>
        <v>13.875</v>
      </c>
      <c r="AV34" s="21"/>
      <c r="AW34" s="15">
        <f t="shared" si="6"/>
        <v>0</v>
      </c>
      <c r="AX34" s="21"/>
      <c r="AY34" s="15">
        <f>SUM(AN34:AW34)</f>
        <v>41.255000000000003</v>
      </c>
      <c r="AZ34" s="22" t="s">
        <v>0</v>
      </c>
      <c r="BA34" s="22" t="s">
        <v>0</v>
      </c>
    </row>
    <row r="35" spans="1:53">
      <c r="A35" s="4"/>
      <c r="B35" s="25"/>
      <c r="C35" s="21"/>
      <c r="D35" s="21"/>
      <c r="E35" s="24" t="s">
        <v>84</v>
      </c>
      <c r="F35" s="21"/>
      <c r="G35" s="21" t="s">
        <v>1</v>
      </c>
      <c r="H35" s="22"/>
      <c r="I35" s="21"/>
      <c r="J35" s="23"/>
      <c r="K35" s="21"/>
      <c r="L35" s="23"/>
      <c r="M35" s="21"/>
      <c r="N35" s="23"/>
      <c r="O35" s="21"/>
      <c r="P35" s="23"/>
      <c r="Q35" s="21"/>
      <c r="R35" s="23"/>
      <c r="S35" s="21"/>
      <c r="T35" s="23"/>
      <c r="U35" s="21"/>
      <c r="V35" s="23"/>
      <c r="W35" s="21"/>
      <c r="X35" s="22"/>
      <c r="Y35" s="21"/>
      <c r="Z35" s="15">
        <f t="shared" si="0"/>
        <v>0</v>
      </c>
      <c r="AA35" s="21"/>
      <c r="AB35" s="23"/>
      <c r="AC35" s="21"/>
      <c r="AD35" s="23"/>
      <c r="AE35" s="21"/>
      <c r="AF35" s="23"/>
      <c r="AG35" s="21"/>
      <c r="AH35" s="23"/>
      <c r="AI35" s="21"/>
      <c r="AJ35" s="23"/>
      <c r="AK35" s="21"/>
      <c r="AL35" s="23"/>
      <c r="AM35" s="21"/>
      <c r="AN35" s="15">
        <f t="shared" si="1"/>
        <v>0</v>
      </c>
      <c r="AO35" s="15">
        <f t="shared" si="2"/>
        <v>0</v>
      </c>
      <c r="AP35" s="21"/>
      <c r="AQ35" s="15">
        <f t="shared" si="3"/>
        <v>0</v>
      </c>
      <c r="AR35" s="21"/>
      <c r="AS35" s="15">
        <f t="shared" si="4"/>
        <v>0</v>
      </c>
      <c r="AT35" s="21"/>
      <c r="AU35" s="15">
        <f t="shared" si="5"/>
        <v>0</v>
      </c>
      <c r="AV35" s="21"/>
      <c r="AW35" s="15">
        <f t="shared" si="6"/>
        <v>0</v>
      </c>
      <c r="AX35" s="21"/>
      <c r="AY35" s="15">
        <f t="shared" si="7"/>
        <v>0</v>
      </c>
      <c r="AZ35" s="22"/>
      <c r="BA35" s="22"/>
    </row>
    <row r="36" spans="1:53">
      <c r="A36" s="4"/>
      <c r="B36" s="25"/>
      <c r="C36" s="21"/>
      <c r="D36" s="21"/>
      <c r="E36" s="21"/>
      <c r="F36" s="25" t="s">
        <v>83</v>
      </c>
      <c r="G36" s="21" t="s">
        <v>1</v>
      </c>
      <c r="H36" s="22" t="s">
        <v>5</v>
      </c>
      <c r="I36" s="21"/>
      <c r="J36" s="26"/>
      <c r="K36" s="21"/>
      <c r="L36" s="26"/>
      <c r="M36" s="21"/>
      <c r="N36" s="26"/>
      <c r="O36" s="21"/>
      <c r="P36" s="26"/>
      <c r="Q36" s="21"/>
      <c r="R36" s="26"/>
      <c r="S36" s="21"/>
      <c r="T36" s="26"/>
      <c r="U36" s="21"/>
      <c r="V36" s="26"/>
      <c r="W36" s="21"/>
      <c r="X36" s="23" t="s">
        <v>0</v>
      </c>
      <c r="Y36" s="21"/>
      <c r="Z36" s="15">
        <v>2</v>
      </c>
      <c r="AA36" s="21"/>
      <c r="AB36" s="15">
        <v>1</v>
      </c>
      <c r="AC36" s="21"/>
      <c r="AD36" s="15">
        <v>8</v>
      </c>
      <c r="AE36" s="21"/>
      <c r="AF36" s="15">
        <v>6</v>
      </c>
      <c r="AG36" s="21"/>
      <c r="AH36" s="15">
        <v>5</v>
      </c>
      <c r="AI36" s="21"/>
      <c r="AJ36" s="15">
        <v>4</v>
      </c>
      <c r="AK36" s="21"/>
      <c r="AL36" s="15">
        <v>26</v>
      </c>
      <c r="AM36" s="21"/>
      <c r="AN36" s="15">
        <f t="shared" si="1"/>
        <v>2</v>
      </c>
      <c r="AO36" s="15">
        <f t="shared" si="2"/>
        <v>1.02</v>
      </c>
      <c r="AP36" s="21"/>
      <c r="AQ36" s="15">
        <f t="shared" si="3"/>
        <v>8.4</v>
      </c>
      <c r="AR36" s="21"/>
      <c r="AS36" s="15">
        <f t="shared" si="4"/>
        <v>8.42</v>
      </c>
      <c r="AT36" s="21"/>
      <c r="AU36" s="15">
        <f t="shared" si="5"/>
        <v>5.55</v>
      </c>
      <c r="AV36" s="21"/>
      <c r="AW36" s="15">
        <f t="shared" si="6"/>
        <v>4.72</v>
      </c>
      <c r="AX36" s="21"/>
      <c r="AY36" s="15">
        <f t="shared" si="7"/>
        <v>30.11</v>
      </c>
      <c r="AZ36" s="22" t="s">
        <v>307</v>
      </c>
      <c r="BA36" s="22" t="s">
        <v>14</v>
      </c>
    </row>
    <row r="37" spans="1:53">
      <c r="A37" s="4"/>
      <c r="B37" s="25"/>
      <c r="C37" s="21"/>
      <c r="D37" s="21"/>
      <c r="E37" s="21"/>
      <c r="F37" s="25" t="s">
        <v>82</v>
      </c>
      <c r="G37" s="21" t="s">
        <v>1</v>
      </c>
      <c r="H37" s="22" t="s">
        <v>5</v>
      </c>
      <c r="I37" s="21"/>
      <c r="J37" s="26"/>
      <c r="K37" s="21"/>
      <c r="L37" s="26"/>
      <c r="M37" s="21"/>
      <c r="N37" s="26"/>
      <c r="O37" s="21"/>
      <c r="P37" s="26"/>
      <c r="Q37" s="21"/>
      <c r="R37" s="26"/>
      <c r="S37" s="21"/>
      <c r="T37" s="26"/>
      <c r="U37" s="21"/>
      <c r="V37" s="26"/>
      <c r="W37" s="21"/>
      <c r="X37" s="23" t="s">
        <v>0</v>
      </c>
      <c r="Y37" s="32"/>
      <c r="Z37" s="11">
        <v>1</v>
      </c>
      <c r="AA37" s="32"/>
      <c r="AB37" s="11">
        <v>1</v>
      </c>
      <c r="AC37" s="32"/>
      <c r="AD37" s="11">
        <v>1</v>
      </c>
      <c r="AE37" s="32"/>
      <c r="AF37" s="11">
        <v>1</v>
      </c>
      <c r="AG37" s="32"/>
      <c r="AH37" s="11">
        <v>1</v>
      </c>
      <c r="AI37" s="32"/>
      <c r="AJ37" s="11">
        <v>1</v>
      </c>
      <c r="AK37" s="32"/>
      <c r="AL37" s="11">
        <v>6</v>
      </c>
      <c r="AM37" s="21"/>
      <c r="AN37" s="11">
        <f t="shared" si="1"/>
        <v>1</v>
      </c>
      <c r="AO37" s="11">
        <f t="shared" si="2"/>
        <v>1.02</v>
      </c>
      <c r="AP37" s="32"/>
      <c r="AQ37" s="11">
        <f t="shared" si="3"/>
        <v>1.05</v>
      </c>
      <c r="AR37" s="32"/>
      <c r="AS37" s="11">
        <f t="shared" si="4"/>
        <v>1.07</v>
      </c>
      <c r="AT37" s="32"/>
      <c r="AU37" s="11">
        <f t="shared" si="5"/>
        <v>1.1100000000000001</v>
      </c>
      <c r="AV37" s="32"/>
      <c r="AW37" s="11">
        <f t="shared" si="6"/>
        <v>1.18</v>
      </c>
      <c r="AX37" s="32"/>
      <c r="AY37" s="11">
        <f t="shared" si="7"/>
        <v>6.4300000000000006</v>
      </c>
      <c r="AZ37" s="22" t="s">
        <v>307</v>
      </c>
      <c r="BA37" s="22" t="s">
        <v>14</v>
      </c>
    </row>
    <row r="38" spans="1:53">
      <c r="A38" s="4"/>
      <c r="B38" s="25"/>
      <c r="C38" s="21"/>
      <c r="D38" s="21"/>
      <c r="E38" s="24" t="s">
        <v>81</v>
      </c>
      <c r="F38" s="21"/>
      <c r="G38" s="21" t="s">
        <v>1</v>
      </c>
      <c r="H38" s="22" t="s">
        <v>0</v>
      </c>
      <c r="I38" s="21"/>
      <c r="J38" s="26"/>
      <c r="K38" s="21"/>
      <c r="L38" s="26"/>
      <c r="M38" s="21"/>
      <c r="N38" s="26"/>
      <c r="O38" s="21"/>
      <c r="P38" s="26"/>
      <c r="Q38" s="21"/>
      <c r="R38" s="26"/>
      <c r="S38" s="21"/>
      <c r="T38" s="26"/>
      <c r="U38" s="21"/>
      <c r="V38" s="26"/>
      <c r="W38" s="21"/>
      <c r="X38" s="23" t="s">
        <v>0</v>
      </c>
      <c r="Y38" s="21"/>
      <c r="Z38" s="15">
        <v>3</v>
      </c>
      <c r="AA38" s="21"/>
      <c r="AB38" s="15">
        <v>2</v>
      </c>
      <c r="AC38" s="21"/>
      <c r="AD38" s="15">
        <v>9</v>
      </c>
      <c r="AE38" s="21"/>
      <c r="AF38" s="15">
        <v>7</v>
      </c>
      <c r="AG38" s="21"/>
      <c r="AH38" s="15">
        <v>6</v>
      </c>
      <c r="AI38" s="21"/>
      <c r="AJ38" s="15">
        <v>5</v>
      </c>
      <c r="AK38" s="21"/>
      <c r="AL38" s="15">
        <v>32</v>
      </c>
      <c r="AM38" s="21"/>
      <c r="AN38" s="15">
        <f t="shared" si="1"/>
        <v>3</v>
      </c>
      <c r="AO38" s="15">
        <f t="shared" si="2"/>
        <v>2.04</v>
      </c>
      <c r="AP38" s="21"/>
      <c r="AQ38" s="15">
        <f t="shared" si="3"/>
        <v>9.4499999999999993</v>
      </c>
      <c r="AR38" s="21"/>
      <c r="AS38" s="15">
        <f t="shared" si="4"/>
        <v>9.49</v>
      </c>
      <c r="AT38" s="21"/>
      <c r="AU38" s="15">
        <f t="shared" si="5"/>
        <v>6.66</v>
      </c>
      <c r="AV38" s="21"/>
      <c r="AW38" s="15">
        <f t="shared" si="6"/>
        <v>5.9</v>
      </c>
      <c r="AX38" s="21"/>
      <c r="AY38" s="15">
        <f t="shared" si="7"/>
        <v>36.54</v>
      </c>
      <c r="AZ38" s="22" t="s">
        <v>0</v>
      </c>
      <c r="BA38" s="22" t="s">
        <v>0</v>
      </c>
    </row>
    <row r="39" spans="1:53">
      <c r="A39" s="4"/>
      <c r="B39" s="25"/>
      <c r="C39" s="21"/>
      <c r="D39" s="21"/>
      <c r="E39" s="24" t="s">
        <v>80</v>
      </c>
      <c r="F39" s="21"/>
      <c r="G39" s="21" t="s">
        <v>1</v>
      </c>
      <c r="H39" s="22"/>
      <c r="I39" s="21"/>
      <c r="J39" s="23"/>
      <c r="K39" s="21"/>
      <c r="L39" s="23"/>
      <c r="M39" s="21"/>
      <c r="N39" s="23"/>
      <c r="O39" s="21"/>
      <c r="P39" s="23"/>
      <c r="Q39" s="21"/>
      <c r="R39" s="23"/>
      <c r="S39" s="21"/>
      <c r="T39" s="23"/>
      <c r="U39" s="21"/>
      <c r="V39" s="23"/>
      <c r="W39" s="21"/>
      <c r="X39" s="22"/>
      <c r="Y39" s="21"/>
      <c r="Z39" s="15">
        <f t="shared" si="0"/>
        <v>0</v>
      </c>
      <c r="AA39" s="21"/>
      <c r="AB39" s="23"/>
      <c r="AC39" s="21"/>
      <c r="AD39" s="23"/>
      <c r="AE39" s="21"/>
      <c r="AF39" s="23"/>
      <c r="AG39" s="21"/>
      <c r="AH39" s="23"/>
      <c r="AI39" s="21"/>
      <c r="AJ39" s="23"/>
      <c r="AK39" s="21"/>
      <c r="AL39" s="23"/>
      <c r="AM39" s="21"/>
      <c r="AN39" s="15">
        <f t="shared" si="1"/>
        <v>0</v>
      </c>
      <c r="AO39" s="15">
        <f t="shared" si="2"/>
        <v>0</v>
      </c>
      <c r="AP39" s="21"/>
      <c r="AQ39" s="15">
        <f t="shared" si="3"/>
        <v>0</v>
      </c>
      <c r="AR39" s="21"/>
      <c r="AS39" s="15">
        <f t="shared" si="4"/>
        <v>0</v>
      </c>
      <c r="AT39" s="21"/>
      <c r="AU39" s="15">
        <f t="shared" si="5"/>
        <v>0</v>
      </c>
      <c r="AV39" s="21"/>
      <c r="AW39" s="15">
        <f t="shared" si="6"/>
        <v>0</v>
      </c>
      <c r="AX39" s="21"/>
      <c r="AY39" s="15">
        <f t="shared" si="7"/>
        <v>0</v>
      </c>
      <c r="AZ39" s="22"/>
      <c r="BA39" s="22"/>
    </row>
    <row r="40" spans="1:53">
      <c r="A40" s="4"/>
      <c r="B40" s="25"/>
      <c r="C40" s="21"/>
      <c r="D40" s="21"/>
      <c r="E40" s="21"/>
      <c r="F40" s="25" t="s">
        <v>79</v>
      </c>
      <c r="G40" s="21" t="s">
        <v>1</v>
      </c>
      <c r="H40" s="22" t="s">
        <v>5</v>
      </c>
      <c r="I40" s="21"/>
      <c r="J40" s="26"/>
      <c r="K40" s="21"/>
      <c r="L40" s="26"/>
      <c r="M40" s="21"/>
      <c r="N40" s="26"/>
      <c r="O40" s="21"/>
      <c r="P40" s="26"/>
      <c r="Q40" s="21"/>
      <c r="R40" s="26"/>
      <c r="S40" s="21"/>
      <c r="T40" s="26"/>
      <c r="U40" s="21"/>
      <c r="V40" s="26"/>
      <c r="W40" s="21"/>
      <c r="X40" s="23" t="s">
        <v>0</v>
      </c>
      <c r="Y40" s="21"/>
      <c r="Z40" s="15">
        <f t="shared" si="0"/>
        <v>0</v>
      </c>
      <c r="AA40" s="21"/>
      <c r="AB40" s="15">
        <v>0</v>
      </c>
      <c r="AC40" s="21"/>
      <c r="AD40" s="15">
        <v>6</v>
      </c>
      <c r="AE40" s="21"/>
      <c r="AF40" s="15">
        <v>0</v>
      </c>
      <c r="AG40" s="21"/>
      <c r="AH40" s="15">
        <v>0</v>
      </c>
      <c r="AI40" s="21"/>
      <c r="AJ40" s="15">
        <v>0</v>
      </c>
      <c r="AK40" s="21"/>
      <c r="AL40" s="15">
        <v>6</v>
      </c>
      <c r="AM40" s="21"/>
      <c r="AN40" s="15">
        <f t="shared" si="1"/>
        <v>0</v>
      </c>
      <c r="AO40" s="15">
        <f t="shared" si="2"/>
        <v>0</v>
      </c>
      <c r="AP40" s="21"/>
      <c r="AQ40" s="15">
        <f t="shared" si="3"/>
        <v>6.3</v>
      </c>
      <c r="AR40" s="21"/>
      <c r="AS40" s="15">
        <f t="shared" si="4"/>
        <v>6</v>
      </c>
      <c r="AT40" s="21"/>
      <c r="AU40" s="15">
        <f t="shared" si="5"/>
        <v>0</v>
      </c>
      <c r="AV40" s="21"/>
      <c r="AW40" s="15">
        <f t="shared" si="6"/>
        <v>0</v>
      </c>
      <c r="AX40" s="21"/>
      <c r="AY40" s="15">
        <f t="shared" si="7"/>
        <v>12.3</v>
      </c>
      <c r="AZ40" s="22" t="s">
        <v>307</v>
      </c>
      <c r="BA40" s="22" t="s">
        <v>3</v>
      </c>
    </row>
    <row r="41" spans="1:53">
      <c r="A41" s="4"/>
      <c r="B41" s="25"/>
      <c r="C41" s="21"/>
      <c r="D41" s="21"/>
      <c r="E41" s="21"/>
      <c r="F41" s="25" t="s">
        <v>78</v>
      </c>
      <c r="G41" s="21" t="s">
        <v>1</v>
      </c>
      <c r="H41" s="22" t="s">
        <v>5</v>
      </c>
      <c r="I41" s="21"/>
      <c r="J41" s="26"/>
      <c r="K41" s="21"/>
      <c r="L41" s="26"/>
      <c r="M41" s="21"/>
      <c r="N41" s="26"/>
      <c r="O41" s="21"/>
      <c r="P41" s="26"/>
      <c r="Q41" s="21"/>
      <c r="R41" s="26"/>
      <c r="S41" s="21"/>
      <c r="T41" s="26"/>
      <c r="U41" s="21"/>
      <c r="V41" s="26"/>
      <c r="W41" s="21"/>
      <c r="X41" s="23" t="s">
        <v>0</v>
      </c>
      <c r="Y41" s="21"/>
      <c r="Z41" s="11">
        <f t="shared" si="0"/>
        <v>0</v>
      </c>
      <c r="AA41" s="32"/>
      <c r="AB41" s="11">
        <v>1</v>
      </c>
      <c r="AC41" s="32"/>
      <c r="AD41" s="11">
        <v>1</v>
      </c>
      <c r="AE41" s="32"/>
      <c r="AF41" s="11">
        <v>1</v>
      </c>
      <c r="AG41" s="32"/>
      <c r="AH41" s="11">
        <v>1</v>
      </c>
      <c r="AI41" s="32"/>
      <c r="AJ41" s="11">
        <v>1</v>
      </c>
      <c r="AK41" s="32"/>
      <c r="AL41" s="11">
        <v>5</v>
      </c>
      <c r="AM41" s="21"/>
      <c r="AN41" s="11">
        <f t="shared" si="1"/>
        <v>0</v>
      </c>
      <c r="AO41" s="11">
        <f t="shared" si="2"/>
        <v>1.02</v>
      </c>
      <c r="AP41" s="32"/>
      <c r="AQ41" s="11">
        <f t="shared" si="3"/>
        <v>1.05</v>
      </c>
      <c r="AR41" s="32"/>
      <c r="AS41" s="11">
        <f t="shared" si="4"/>
        <v>1.07</v>
      </c>
      <c r="AT41" s="32"/>
      <c r="AU41" s="11">
        <f t="shared" si="5"/>
        <v>1.1100000000000001</v>
      </c>
      <c r="AV41" s="32"/>
      <c r="AW41" s="11">
        <f t="shared" si="6"/>
        <v>1.18</v>
      </c>
      <c r="AX41" s="32"/>
      <c r="AY41" s="11">
        <f t="shared" si="7"/>
        <v>5.4300000000000006</v>
      </c>
      <c r="AZ41" s="22" t="s">
        <v>307</v>
      </c>
      <c r="BA41" s="22" t="s">
        <v>14</v>
      </c>
    </row>
    <row r="42" spans="1:53">
      <c r="A42" s="4"/>
      <c r="B42" s="25"/>
      <c r="C42" s="21"/>
      <c r="D42" s="21"/>
      <c r="E42" s="24" t="s">
        <v>77</v>
      </c>
      <c r="F42" s="21"/>
      <c r="G42" s="21" t="s">
        <v>1</v>
      </c>
      <c r="H42" s="22" t="s">
        <v>0</v>
      </c>
      <c r="I42" s="21"/>
      <c r="J42" s="26"/>
      <c r="K42" s="21"/>
      <c r="L42" s="26"/>
      <c r="M42" s="21"/>
      <c r="N42" s="26"/>
      <c r="O42" s="21"/>
      <c r="P42" s="26"/>
      <c r="Q42" s="21"/>
      <c r="R42" s="26"/>
      <c r="S42" s="21"/>
      <c r="T42" s="26"/>
      <c r="U42" s="21"/>
      <c r="V42" s="26"/>
      <c r="W42" s="21"/>
      <c r="X42" s="23" t="s">
        <v>0</v>
      </c>
      <c r="Y42" s="21"/>
      <c r="Z42" s="34">
        <f t="shared" si="0"/>
        <v>0</v>
      </c>
      <c r="AA42" s="33"/>
      <c r="AB42" s="34">
        <v>1</v>
      </c>
      <c r="AC42" s="33"/>
      <c r="AD42" s="34">
        <v>7</v>
      </c>
      <c r="AE42" s="33"/>
      <c r="AF42" s="34">
        <v>1</v>
      </c>
      <c r="AG42" s="33"/>
      <c r="AH42" s="34">
        <v>1</v>
      </c>
      <c r="AI42" s="33"/>
      <c r="AJ42" s="34">
        <v>1</v>
      </c>
      <c r="AK42" s="33"/>
      <c r="AL42" s="34">
        <v>11</v>
      </c>
      <c r="AM42" s="21"/>
      <c r="AN42" s="34">
        <f t="shared" si="1"/>
        <v>0</v>
      </c>
      <c r="AO42" s="34">
        <f t="shared" si="2"/>
        <v>1.02</v>
      </c>
      <c r="AP42" s="33"/>
      <c r="AQ42" s="34">
        <f t="shared" si="3"/>
        <v>7.35</v>
      </c>
      <c r="AR42" s="33"/>
      <c r="AS42" s="34">
        <f t="shared" si="4"/>
        <v>7.07</v>
      </c>
      <c r="AT42" s="33"/>
      <c r="AU42" s="34">
        <f t="shared" si="5"/>
        <v>1.1100000000000001</v>
      </c>
      <c r="AV42" s="33"/>
      <c r="AW42" s="34">
        <f t="shared" si="6"/>
        <v>1.18</v>
      </c>
      <c r="AX42" s="33"/>
      <c r="AY42" s="34">
        <f t="shared" si="7"/>
        <v>17.73</v>
      </c>
      <c r="AZ42" s="22" t="s">
        <v>0</v>
      </c>
      <c r="BA42" s="22" t="s">
        <v>0</v>
      </c>
    </row>
    <row r="43" spans="1:53">
      <c r="A43" s="4"/>
      <c r="B43" s="25"/>
      <c r="C43" s="21"/>
      <c r="D43" s="24" t="s">
        <v>76</v>
      </c>
      <c r="E43" s="21"/>
      <c r="F43" s="21"/>
      <c r="G43" s="21" t="s">
        <v>1</v>
      </c>
      <c r="H43" s="22" t="s">
        <v>0</v>
      </c>
      <c r="I43" s="21"/>
      <c r="J43" s="26"/>
      <c r="K43" s="21"/>
      <c r="L43" s="26"/>
      <c r="M43" s="21"/>
      <c r="N43" s="26"/>
      <c r="O43" s="21"/>
      <c r="P43" s="26"/>
      <c r="Q43" s="21"/>
      <c r="R43" s="26"/>
      <c r="S43" s="21"/>
      <c r="T43" s="26"/>
      <c r="U43" s="21"/>
      <c r="V43" s="26"/>
      <c r="W43" s="21"/>
      <c r="X43" s="23" t="s">
        <v>0</v>
      </c>
      <c r="Y43" s="21"/>
      <c r="Z43" s="11">
        <v>20.5</v>
      </c>
      <c r="AA43" s="33"/>
      <c r="AB43" s="34">
        <v>15</v>
      </c>
      <c r="AC43" s="33"/>
      <c r="AD43" s="34">
        <v>58</v>
      </c>
      <c r="AE43" s="33"/>
      <c r="AF43" s="34">
        <v>107</v>
      </c>
      <c r="AG43" s="33"/>
      <c r="AH43" s="34">
        <v>87.5</v>
      </c>
      <c r="AI43" s="33"/>
      <c r="AJ43" s="34">
        <v>58</v>
      </c>
      <c r="AK43" s="33"/>
      <c r="AL43" s="34">
        <v>346</v>
      </c>
      <c r="AM43" s="21"/>
      <c r="AN43" s="34">
        <f t="shared" si="1"/>
        <v>20.5</v>
      </c>
      <c r="AO43" s="34">
        <f t="shared" si="2"/>
        <v>15.3</v>
      </c>
      <c r="AP43" s="33"/>
      <c r="AQ43" s="34">
        <f t="shared" si="3"/>
        <v>60.9</v>
      </c>
      <c r="AR43" s="33"/>
      <c r="AS43" s="34">
        <f t="shared" si="4"/>
        <v>65.489999999999995</v>
      </c>
      <c r="AT43" s="33"/>
      <c r="AU43" s="34">
        <f t="shared" si="5"/>
        <v>97.125</v>
      </c>
      <c r="AV43" s="33"/>
      <c r="AW43" s="34">
        <f t="shared" si="6"/>
        <v>68.44</v>
      </c>
      <c r="AX43" s="33"/>
      <c r="AY43" s="34">
        <f t="shared" si="7"/>
        <v>327.755</v>
      </c>
      <c r="AZ43" s="22" t="s">
        <v>0</v>
      </c>
      <c r="BA43" s="22" t="s">
        <v>0</v>
      </c>
    </row>
    <row r="44" spans="1:53">
      <c r="A44" s="4"/>
      <c r="B44" s="25"/>
      <c r="C44" s="24" t="s">
        <v>75</v>
      </c>
      <c r="D44" s="21"/>
      <c r="E44" s="21"/>
      <c r="F44" s="21"/>
      <c r="G44" s="21" t="s">
        <v>1</v>
      </c>
      <c r="H44" s="22" t="s">
        <v>0</v>
      </c>
      <c r="I44" s="21"/>
      <c r="J44" s="26"/>
      <c r="K44" s="21"/>
      <c r="L44" s="26"/>
      <c r="M44" s="21"/>
      <c r="N44" s="26"/>
      <c r="O44" s="21"/>
      <c r="P44" s="26"/>
      <c r="Q44" s="21"/>
      <c r="R44" s="26"/>
      <c r="S44" s="21"/>
      <c r="T44" s="26"/>
      <c r="U44" s="21"/>
      <c r="V44" s="26"/>
      <c r="W44" s="21"/>
      <c r="X44" s="23" t="s">
        <v>0</v>
      </c>
      <c r="Y44" s="21"/>
      <c r="Z44" s="15">
        <v>20.5</v>
      </c>
      <c r="AA44" s="21"/>
      <c r="AB44" s="15">
        <v>17</v>
      </c>
      <c r="AC44" s="21"/>
      <c r="AD44" s="15">
        <v>62</v>
      </c>
      <c r="AE44" s="21"/>
      <c r="AF44" s="15">
        <v>111</v>
      </c>
      <c r="AG44" s="21"/>
      <c r="AH44" s="15">
        <v>87.5</v>
      </c>
      <c r="AI44" s="21"/>
      <c r="AJ44" s="15">
        <v>58</v>
      </c>
      <c r="AK44" s="21"/>
      <c r="AL44" s="15">
        <v>356</v>
      </c>
      <c r="AM44" s="21"/>
      <c r="AN44" s="15">
        <f t="shared" si="1"/>
        <v>20.5</v>
      </c>
      <c r="AO44" s="15">
        <f t="shared" si="2"/>
        <v>17.34</v>
      </c>
      <c r="AP44" s="21"/>
      <c r="AQ44" s="15">
        <f t="shared" si="3"/>
        <v>65.099999999999994</v>
      </c>
      <c r="AR44" s="21"/>
      <c r="AS44" s="15">
        <f t="shared" si="4"/>
        <v>69.77</v>
      </c>
      <c r="AT44" s="21"/>
      <c r="AU44" s="15">
        <f t="shared" si="5"/>
        <v>97.125</v>
      </c>
      <c r="AV44" s="21"/>
      <c r="AW44" s="15">
        <f t="shared" si="6"/>
        <v>68.44</v>
      </c>
      <c r="AX44" s="21"/>
      <c r="AY44" s="15">
        <f t="shared" si="7"/>
        <v>338.27499999999998</v>
      </c>
      <c r="AZ44" s="22" t="s">
        <v>0</v>
      </c>
      <c r="BA44" s="22" t="s">
        <v>0</v>
      </c>
    </row>
    <row r="45" spans="1:53">
      <c r="A45" s="4"/>
      <c r="B45" s="25"/>
      <c r="C45" s="24" t="s">
        <v>74</v>
      </c>
      <c r="D45" s="21"/>
      <c r="E45" s="21"/>
      <c r="F45" s="21"/>
      <c r="G45" s="21" t="s">
        <v>1</v>
      </c>
      <c r="H45" s="22"/>
      <c r="I45" s="21"/>
      <c r="J45" s="23"/>
      <c r="K45" s="21"/>
      <c r="L45" s="23"/>
      <c r="M45" s="21"/>
      <c r="N45" s="23"/>
      <c r="O45" s="21"/>
      <c r="P45" s="23"/>
      <c r="Q45" s="21"/>
      <c r="R45" s="23"/>
      <c r="S45" s="21"/>
      <c r="T45" s="23"/>
      <c r="U45" s="21"/>
      <c r="V45" s="23"/>
      <c r="W45" s="21"/>
      <c r="X45" s="22"/>
      <c r="Y45" s="21"/>
      <c r="Z45" s="15">
        <f t="shared" si="0"/>
        <v>0</v>
      </c>
      <c r="AA45" s="21"/>
      <c r="AB45" s="23"/>
      <c r="AC45" s="21"/>
      <c r="AD45" s="23"/>
      <c r="AE45" s="21"/>
      <c r="AF45" s="23"/>
      <c r="AG45" s="21"/>
      <c r="AH45" s="23"/>
      <c r="AI45" s="21"/>
      <c r="AJ45" s="23"/>
      <c r="AK45" s="21"/>
      <c r="AL45" s="23"/>
      <c r="AM45" s="21"/>
      <c r="AN45" s="15">
        <f t="shared" si="1"/>
        <v>0</v>
      </c>
      <c r="AO45" s="15">
        <f t="shared" si="2"/>
        <v>0</v>
      </c>
      <c r="AP45" s="21"/>
      <c r="AQ45" s="15">
        <f t="shared" si="3"/>
        <v>0</v>
      </c>
      <c r="AR45" s="21"/>
      <c r="AS45" s="15">
        <f t="shared" si="4"/>
        <v>0</v>
      </c>
      <c r="AT45" s="21"/>
      <c r="AU45" s="15">
        <f t="shared" si="5"/>
        <v>0</v>
      </c>
      <c r="AV45" s="21"/>
      <c r="AW45" s="15">
        <f t="shared" si="6"/>
        <v>0</v>
      </c>
      <c r="AX45" s="21"/>
      <c r="AY45" s="15">
        <f t="shared" si="7"/>
        <v>0</v>
      </c>
      <c r="AZ45" s="22"/>
      <c r="BA45" s="22"/>
    </row>
    <row r="46" spans="1:53">
      <c r="A46" s="4"/>
      <c r="B46" s="25"/>
      <c r="C46" s="21"/>
      <c r="D46" s="24" t="s">
        <v>73</v>
      </c>
      <c r="E46" s="21"/>
      <c r="F46" s="21"/>
      <c r="G46" s="21" t="s">
        <v>1</v>
      </c>
      <c r="H46" s="22"/>
      <c r="I46" s="21"/>
      <c r="J46" s="23"/>
      <c r="K46" s="21"/>
      <c r="L46" s="23"/>
      <c r="M46" s="21"/>
      <c r="N46" s="23"/>
      <c r="O46" s="21"/>
      <c r="P46" s="23"/>
      <c r="Q46" s="21"/>
      <c r="R46" s="23" t="s">
        <v>1</v>
      </c>
      <c r="S46" s="21"/>
      <c r="T46" s="23"/>
      <c r="U46" s="21"/>
      <c r="V46" s="23"/>
      <c r="W46" s="21"/>
      <c r="X46" s="22"/>
      <c r="Y46" s="21"/>
      <c r="Z46" s="15">
        <f t="shared" si="0"/>
        <v>0</v>
      </c>
      <c r="AA46" s="21"/>
      <c r="AB46" s="23"/>
      <c r="AC46" s="21"/>
      <c r="AD46" s="23"/>
      <c r="AE46" s="21"/>
      <c r="AF46" s="23"/>
      <c r="AG46" s="21"/>
      <c r="AH46" s="23"/>
      <c r="AI46" s="21"/>
      <c r="AJ46" s="23"/>
      <c r="AK46" s="21"/>
      <c r="AL46" s="23"/>
      <c r="AM46" s="21"/>
      <c r="AN46" s="15">
        <f t="shared" si="1"/>
        <v>0</v>
      </c>
      <c r="AO46" s="15">
        <f t="shared" si="2"/>
        <v>0</v>
      </c>
      <c r="AP46" s="21"/>
      <c r="AQ46" s="15">
        <f t="shared" si="3"/>
        <v>0</v>
      </c>
      <c r="AR46" s="21"/>
      <c r="AS46" s="15">
        <f t="shared" si="4"/>
        <v>0</v>
      </c>
      <c r="AT46" s="21"/>
      <c r="AU46" s="15">
        <f t="shared" si="5"/>
        <v>0</v>
      </c>
      <c r="AV46" s="21"/>
      <c r="AW46" s="15">
        <f t="shared" si="6"/>
        <v>0</v>
      </c>
      <c r="AX46" s="21"/>
      <c r="AY46" s="15">
        <f t="shared" si="7"/>
        <v>0</v>
      </c>
      <c r="AZ46" s="22"/>
      <c r="BA46" s="22"/>
    </row>
    <row r="47" spans="1:53">
      <c r="A47" s="4"/>
      <c r="B47" s="25"/>
      <c r="C47" s="21"/>
      <c r="D47" s="21"/>
      <c r="E47" s="25" t="s">
        <v>72</v>
      </c>
      <c r="F47" s="21"/>
      <c r="G47" s="21" t="s">
        <v>1</v>
      </c>
      <c r="H47" s="22" t="s">
        <v>5</v>
      </c>
      <c r="I47" s="21"/>
      <c r="J47" s="26"/>
      <c r="K47" s="21"/>
      <c r="L47" s="26"/>
      <c r="M47" s="21"/>
      <c r="N47" s="26"/>
      <c r="O47" s="21"/>
      <c r="P47" s="26"/>
      <c r="Q47" s="21"/>
      <c r="R47" s="26"/>
      <c r="S47" s="21"/>
      <c r="T47" s="26"/>
      <c r="U47" s="21"/>
      <c r="V47" s="26"/>
      <c r="W47" s="21"/>
      <c r="X47" s="23" t="s">
        <v>0</v>
      </c>
      <c r="Y47" s="21"/>
      <c r="Z47" s="15">
        <v>3</v>
      </c>
      <c r="AA47" s="21"/>
      <c r="AB47" s="15">
        <v>2</v>
      </c>
      <c r="AC47" s="21"/>
      <c r="AD47" s="15">
        <v>5</v>
      </c>
      <c r="AE47" s="21"/>
      <c r="AF47" s="15">
        <v>5</v>
      </c>
      <c r="AG47" s="21"/>
      <c r="AH47" s="15">
        <v>4</v>
      </c>
      <c r="AI47" s="21"/>
      <c r="AJ47" s="15">
        <v>4</v>
      </c>
      <c r="AK47" s="21"/>
      <c r="AL47" s="15">
        <v>23</v>
      </c>
      <c r="AM47" s="21"/>
      <c r="AN47" s="15">
        <f t="shared" si="1"/>
        <v>3</v>
      </c>
      <c r="AO47" s="15">
        <f t="shared" si="2"/>
        <v>2.04</v>
      </c>
      <c r="AP47" s="21"/>
      <c r="AQ47" s="15">
        <f t="shared" si="3"/>
        <v>5.25</v>
      </c>
      <c r="AR47" s="21"/>
      <c r="AS47" s="15">
        <f t="shared" si="4"/>
        <v>5.35</v>
      </c>
      <c r="AT47" s="21"/>
      <c r="AU47" s="15">
        <f t="shared" si="5"/>
        <v>4.4400000000000004</v>
      </c>
      <c r="AV47" s="21"/>
      <c r="AW47" s="15">
        <f t="shared" si="6"/>
        <v>4.72</v>
      </c>
      <c r="AX47" s="21"/>
      <c r="AY47" s="15">
        <f t="shared" si="7"/>
        <v>24.799999999999997</v>
      </c>
      <c r="AZ47" s="22" t="s">
        <v>307</v>
      </c>
      <c r="BA47" s="22" t="s">
        <v>3</v>
      </c>
    </row>
    <row r="48" spans="1:53">
      <c r="A48" s="4"/>
      <c r="B48" s="25"/>
      <c r="C48" s="21"/>
      <c r="D48" s="21"/>
      <c r="E48" s="25" t="s">
        <v>71</v>
      </c>
      <c r="F48" s="21"/>
      <c r="G48" s="21" t="s">
        <v>1</v>
      </c>
      <c r="H48" s="22" t="s">
        <v>5</v>
      </c>
      <c r="I48" s="21"/>
      <c r="J48" s="26"/>
      <c r="K48" s="21"/>
      <c r="L48" s="26"/>
      <c r="M48" s="21"/>
      <c r="N48" s="26"/>
      <c r="O48" s="21"/>
      <c r="P48" s="26"/>
      <c r="Q48" s="21"/>
      <c r="R48" s="26"/>
      <c r="S48" s="21"/>
      <c r="T48" s="26"/>
      <c r="U48" s="21"/>
      <c r="V48" s="26"/>
      <c r="W48" s="21"/>
      <c r="X48" s="23" t="s">
        <v>0</v>
      </c>
      <c r="Y48" s="21"/>
      <c r="Z48" s="15">
        <f t="shared" si="0"/>
        <v>0</v>
      </c>
      <c r="AA48" s="21"/>
      <c r="AB48" s="25">
        <v>0</v>
      </c>
      <c r="AC48" s="21"/>
      <c r="AD48" s="15">
        <v>6</v>
      </c>
      <c r="AE48" s="21"/>
      <c r="AF48" s="15">
        <v>2</v>
      </c>
      <c r="AG48" s="21"/>
      <c r="AH48" s="15">
        <v>2</v>
      </c>
      <c r="AI48" s="21"/>
      <c r="AJ48" s="15">
        <v>12</v>
      </c>
      <c r="AK48" s="21"/>
      <c r="AL48" s="15">
        <v>22</v>
      </c>
      <c r="AM48" s="21"/>
      <c r="AN48" s="15">
        <f t="shared" si="1"/>
        <v>0</v>
      </c>
      <c r="AO48" s="15">
        <f t="shared" si="2"/>
        <v>0</v>
      </c>
      <c r="AP48" s="21"/>
      <c r="AQ48" s="15">
        <f t="shared" si="3"/>
        <v>6.3</v>
      </c>
      <c r="AR48" s="21"/>
      <c r="AS48" s="15">
        <f t="shared" si="4"/>
        <v>6.14</v>
      </c>
      <c r="AT48" s="21"/>
      <c r="AU48" s="15">
        <f t="shared" si="5"/>
        <v>2.2200000000000002</v>
      </c>
      <c r="AV48" s="21"/>
      <c r="AW48" s="15">
        <f t="shared" si="6"/>
        <v>14.16</v>
      </c>
      <c r="AX48" s="21"/>
      <c r="AY48" s="15">
        <f t="shared" si="7"/>
        <v>28.82</v>
      </c>
      <c r="AZ48" s="22" t="s">
        <v>307</v>
      </c>
      <c r="BA48" s="22" t="s">
        <v>3</v>
      </c>
    </row>
    <row r="49" spans="1:53">
      <c r="A49" s="4"/>
      <c r="B49" s="25"/>
      <c r="C49" s="21"/>
      <c r="D49" s="21"/>
      <c r="E49" s="25" t="s">
        <v>70</v>
      </c>
      <c r="F49" s="21"/>
      <c r="G49" s="21" t="s">
        <v>1</v>
      </c>
      <c r="H49" s="22" t="s">
        <v>5</v>
      </c>
      <c r="I49" s="21"/>
      <c r="J49" s="26"/>
      <c r="K49" s="21"/>
      <c r="L49" s="26"/>
      <c r="M49" s="21"/>
      <c r="N49" s="26"/>
      <c r="O49" s="21"/>
      <c r="P49" s="26"/>
      <c r="Q49" s="21"/>
      <c r="R49" s="26"/>
      <c r="S49" s="21"/>
      <c r="T49" s="26"/>
      <c r="U49" s="21"/>
      <c r="V49" s="26"/>
      <c r="W49" s="21"/>
      <c r="X49" s="23" t="s">
        <v>0</v>
      </c>
      <c r="Y49" s="21"/>
      <c r="Z49" s="15">
        <f t="shared" si="0"/>
        <v>0</v>
      </c>
      <c r="AA49" s="21"/>
      <c r="AB49" s="15">
        <v>0</v>
      </c>
      <c r="AC49" s="21"/>
      <c r="AD49" s="15">
        <v>3</v>
      </c>
      <c r="AE49" s="21"/>
      <c r="AF49" s="15">
        <v>2</v>
      </c>
      <c r="AG49" s="21"/>
      <c r="AH49" s="15">
        <v>1</v>
      </c>
      <c r="AI49" s="21"/>
      <c r="AJ49" s="15">
        <v>1</v>
      </c>
      <c r="AK49" s="21"/>
      <c r="AL49" s="15">
        <v>7</v>
      </c>
      <c r="AM49" s="21"/>
      <c r="AN49" s="15">
        <f t="shared" si="1"/>
        <v>0</v>
      </c>
      <c r="AO49" s="15">
        <f t="shared" si="2"/>
        <v>0</v>
      </c>
      <c r="AP49" s="21"/>
      <c r="AQ49" s="15">
        <f t="shared" si="3"/>
        <v>3.15</v>
      </c>
      <c r="AR49" s="21"/>
      <c r="AS49" s="15">
        <f t="shared" si="4"/>
        <v>3.14</v>
      </c>
      <c r="AT49" s="21"/>
      <c r="AU49" s="15">
        <f t="shared" si="5"/>
        <v>1.1100000000000001</v>
      </c>
      <c r="AV49" s="21"/>
      <c r="AW49" s="15">
        <f t="shared" si="6"/>
        <v>1.18</v>
      </c>
      <c r="AX49" s="21"/>
      <c r="AY49" s="15">
        <f t="shared" si="7"/>
        <v>8.58</v>
      </c>
      <c r="AZ49" s="22" t="s">
        <v>307</v>
      </c>
      <c r="BA49" s="22" t="s">
        <v>3</v>
      </c>
    </row>
    <row r="50" spans="1:53">
      <c r="A50" s="4"/>
      <c r="B50" s="25"/>
      <c r="C50" s="21"/>
      <c r="D50" s="21"/>
      <c r="E50" s="25" t="s">
        <v>69</v>
      </c>
      <c r="F50" s="21"/>
      <c r="G50" s="21" t="s">
        <v>1</v>
      </c>
      <c r="H50" s="22" t="s">
        <v>5</v>
      </c>
      <c r="I50" s="21"/>
      <c r="J50" s="26"/>
      <c r="K50" s="21"/>
      <c r="L50" s="26"/>
      <c r="M50" s="21"/>
      <c r="N50" s="26"/>
      <c r="O50" s="21"/>
      <c r="P50" s="26"/>
      <c r="Q50" s="21"/>
      <c r="R50" s="26"/>
      <c r="S50" s="21"/>
      <c r="T50" s="26"/>
      <c r="U50" s="21"/>
      <c r="V50" s="26"/>
      <c r="W50" s="21"/>
      <c r="X50" s="23" t="s">
        <v>0</v>
      </c>
      <c r="Y50" s="21"/>
      <c r="Z50" s="15">
        <f t="shared" si="0"/>
        <v>0</v>
      </c>
      <c r="AA50" s="21"/>
      <c r="AB50" s="15">
        <v>0</v>
      </c>
      <c r="AC50" s="21"/>
      <c r="AD50" s="15">
        <v>3</v>
      </c>
      <c r="AE50" s="21"/>
      <c r="AF50" s="15">
        <v>3</v>
      </c>
      <c r="AG50" s="21"/>
      <c r="AH50" s="15">
        <v>2</v>
      </c>
      <c r="AI50" s="21"/>
      <c r="AJ50" s="15">
        <v>2</v>
      </c>
      <c r="AK50" s="21"/>
      <c r="AL50" s="15">
        <v>10</v>
      </c>
      <c r="AM50" s="21"/>
      <c r="AN50" s="15">
        <f t="shared" si="1"/>
        <v>0</v>
      </c>
      <c r="AO50" s="15">
        <f t="shared" si="2"/>
        <v>0</v>
      </c>
      <c r="AP50" s="21"/>
      <c r="AQ50" s="15">
        <f t="shared" si="3"/>
        <v>3.15</v>
      </c>
      <c r="AR50" s="21"/>
      <c r="AS50" s="15">
        <f t="shared" si="4"/>
        <v>3.21</v>
      </c>
      <c r="AT50" s="21"/>
      <c r="AU50" s="15">
        <f t="shared" si="5"/>
        <v>2.2200000000000002</v>
      </c>
      <c r="AV50" s="21"/>
      <c r="AW50" s="15">
        <f t="shared" si="6"/>
        <v>2.36</v>
      </c>
      <c r="AX50" s="21"/>
      <c r="AY50" s="15">
        <f t="shared" si="7"/>
        <v>10.94</v>
      </c>
      <c r="AZ50" s="22" t="s">
        <v>307</v>
      </c>
      <c r="BA50" s="22" t="s">
        <v>3</v>
      </c>
    </row>
    <row r="51" spans="1:53">
      <c r="A51" s="4"/>
      <c r="B51" s="25"/>
      <c r="C51" s="21"/>
      <c r="D51" s="21"/>
      <c r="E51" s="25" t="s">
        <v>68</v>
      </c>
      <c r="F51" s="21"/>
      <c r="G51" s="21" t="s">
        <v>1</v>
      </c>
      <c r="H51" s="22" t="s">
        <v>5</v>
      </c>
      <c r="I51" s="21"/>
      <c r="J51" s="26"/>
      <c r="K51" s="21"/>
      <c r="L51" s="26"/>
      <c r="M51" s="21"/>
      <c r="N51" s="26"/>
      <c r="O51" s="21"/>
      <c r="P51" s="26"/>
      <c r="Q51" s="21"/>
      <c r="R51" s="26"/>
      <c r="S51" s="21"/>
      <c r="T51" s="26"/>
      <c r="U51" s="21"/>
      <c r="V51" s="26"/>
      <c r="W51" s="21"/>
      <c r="X51" s="23" t="s">
        <v>0</v>
      </c>
      <c r="Y51" s="21"/>
      <c r="Z51" s="15">
        <v>5</v>
      </c>
      <c r="AA51" s="21"/>
      <c r="AB51" s="15">
        <v>5</v>
      </c>
      <c r="AC51" s="21"/>
      <c r="AD51" s="15">
        <v>20</v>
      </c>
      <c r="AE51" s="21"/>
      <c r="AF51" s="15">
        <v>20</v>
      </c>
      <c r="AG51" s="21"/>
      <c r="AH51" s="15">
        <v>20</v>
      </c>
      <c r="AI51" s="21"/>
      <c r="AJ51" s="15">
        <v>5</v>
      </c>
      <c r="AK51" s="21"/>
      <c r="AL51" s="15">
        <v>75</v>
      </c>
      <c r="AM51" s="21"/>
      <c r="AN51" s="15">
        <f t="shared" si="1"/>
        <v>5</v>
      </c>
      <c r="AO51" s="15">
        <f t="shared" si="2"/>
        <v>5.0999999999999996</v>
      </c>
      <c r="AP51" s="21"/>
      <c r="AQ51" s="15">
        <f t="shared" si="3"/>
        <v>21</v>
      </c>
      <c r="AR51" s="21"/>
      <c r="AS51" s="15">
        <f t="shared" si="4"/>
        <v>21.4</v>
      </c>
      <c r="AT51" s="21"/>
      <c r="AU51" s="15">
        <f t="shared" si="5"/>
        <v>22.2</v>
      </c>
      <c r="AV51" s="21"/>
      <c r="AW51" s="15">
        <f t="shared" si="6"/>
        <v>5.9</v>
      </c>
      <c r="AX51" s="21"/>
      <c r="AY51" s="15">
        <f t="shared" si="7"/>
        <v>80.600000000000009</v>
      </c>
      <c r="AZ51" s="22" t="s">
        <v>307</v>
      </c>
      <c r="BA51" s="22" t="s">
        <v>3</v>
      </c>
    </row>
    <row r="52" spans="1:53">
      <c r="A52" s="4"/>
      <c r="B52" s="25"/>
      <c r="C52" s="21"/>
      <c r="D52" s="21"/>
      <c r="E52" s="25" t="s">
        <v>313</v>
      </c>
      <c r="F52" s="21"/>
      <c r="G52" s="21" t="s">
        <v>1</v>
      </c>
      <c r="H52" s="22" t="s">
        <v>5</v>
      </c>
      <c r="I52" s="21"/>
      <c r="J52" s="26"/>
      <c r="K52" s="21"/>
      <c r="L52" s="26"/>
      <c r="M52" s="21"/>
      <c r="N52" s="26"/>
      <c r="O52" s="21"/>
      <c r="P52" s="26"/>
      <c r="Q52" s="21"/>
      <c r="R52" s="26"/>
      <c r="S52" s="21"/>
      <c r="T52" s="26"/>
      <c r="U52" s="21"/>
      <c r="V52" s="26"/>
      <c r="W52" s="21"/>
      <c r="X52" s="23" t="s">
        <v>0</v>
      </c>
      <c r="Y52" s="21"/>
      <c r="Z52" s="15">
        <v>21</v>
      </c>
      <c r="AA52" s="21"/>
      <c r="AB52" s="15">
        <v>0</v>
      </c>
      <c r="AC52" s="21"/>
      <c r="AD52" s="15">
        <v>3</v>
      </c>
      <c r="AE52" s="21"/>
      <c r="AF52" s="15">
        <v>3</v>
      </c>
      <c r="AG52" s="21"/>
      <c r="AH52" s="15">
        <v>2</v>
      </c>
      <c r="AI52" s="21"/>
      <c r="AJ52" s="15">
        <v>2</v>
      </c>
      <c r="AK52" s="21"/>
      <c r="AL52" s="15">
        <v>31</v>
      </c>
      <c r="AM52" s="21"/>
      <c r="AN52" s="15">
        <f>Z52</f>
        <v>21</v>
      </c>
      <c r="AO52" s="15">
        <f t="shared" si="2"/>
        <v>0</v>
      </c>
      <c r="AP52" s="21"/>
      <c r="AQ52" s="15">
        <f t="shared" si="3"/>
        <v>3.15</v>
      </c>
      <c r="AR52" s="21"/>
      <c r="AS52" s="15">
        <f t="shared" si="4"/>
        <v>3.21</v>
      </c>
      <c r="AT52" s="21"/>
      <c r="AU52" s="15">
        <f t="shared" si="5"/>
        <v>2.2200000000000002</v>
      </c>
      <c r="AV52" s="21"/>
      <c r="AW52" s="15">
        <f t="shared" si="6"/>
        <v>2.36</v>
      </c>
      <c r="AX52" s="21"/>
      <c r="AY52" s="15">
        <f t="shared" si="7"/>
        <v>31.939999999999998</v>
      </c>
      <c r="AZ52" s="22" t="s">
        <v>307</v>
      </c>
      <c r="BA52" s="22" t="s">
        <v>3</v>
      </c>
    </row>
    <row r="53" spans="1:53">
      <c r="A53" s="4"/>
      <c r="B53" s="25"/>
      <c r="C53" s="21"/>
      <c r="D53" s="21"/>
      <c r="E53" s="25" t="s">
        <v>67</v>
      </c>
      <c r="F53" s="21"/>
      <c r="G53" s="21" t="s">
        <v>1</v>
      </c>
      <c r="H53" s="22" t="s">
        <v>5</v>
      </c>
      <c r="I53" s="21"/>
      <c r="J53" s="26"/>
      <c r="K53" s="21"/>
      <c r="L53" s="26"/>
      <c r="M53" s="21"/>
      <c r="N53" s="26"/>
      <c r="O53" s="21"/>
      <c r="P53" s="26"/>
      <c r="Q53" s="21"/>
      <c r="R53" s="26"/>
      <c r="S53" s="21"/>
      <c r="T53" s="26"/>
      <c r="U53" s="21"/>
      <c r="V53" s="26"/>
      <c r="W53" s="21"/>
      <c r="X53" s="23" t="s">
        <v>0</v>
      </c>
      <c r="Y53" s="21"/>
      <c r="Z53" s="15">
        <f t="shared" si="0"/>
        <v>0</v>
      </c>
      <c r="AA53" s="21"/>
      <c r="AB53" s="15">
        <v>5</v>
      </c>
      <c r="AC53" s="21"/>
      <c r="AD53" s="15">
        <v>260</v>
      </c>
      <c r="AE53" s="21"/>
      <c r="AF53" s="15">
        <v>200</v>
      </c>
      <c r="AG53" s="21"/>
      <c r="AH53" s="15">
        <v>167</v>
      </c>
      <c r="AI53" s="21"/>
      <c r="AJ53" s="15">
        <v>130</v>
      </c>
      <c r="AK53" s="21"/>
      <c r="AL53" s="15">
        <v>762</v>
      </c>
      <c r="AM53" s="21"/>
      <c r="AN53" s="15">
        <f t="shared" si="1"/>
        <v>0</v>
      </c>
      <c r="AO53" s="15">
        <f t="shared" si="2"/>
        <v>5.0999999999999996</v>
      </c>
      <c r="AP53" s="21"/>
      <c r="AQ53" s="15">
        <f t="shared" si="3"/>
        <v>273</v>
      </c>
      <c r="AR53" s="21"/>
      <c r="AS53" s="15">
        <f t="shared" si="4"/>
        <v>274</v>
      </c>
      <c r="AT53" s="21"/>
      <c r="AU53" s="15">
        <f t="shared" si="5"/>
        <v>185.37</v>
      </c>
      <c r="AV53" s="21"/>
      <c r="AW53" s="15">
        <f t="shared" si="6"/>
        <v>153.4</v>
      </c>
      <c r="AX53" s="21"/>
      <c r="AY53" s="15">
        <f t="shared" si="7"/>
        <v>890.87</v>
      </c>
      <c r="AZ53" s="22" t="s">
        <v>307</v>
      </c>
      <c r="BA53" s="22" t="s">
        <v>3</v>
      </c>
    </row>
    <row r="54" spans="1:53">
      <c r="A54" s="4"/>
      <c r="B54" s="25"/>
      <c r="C54" s="21"/>
      <c r="D54" s="21"/>
      <c r="E54" s="25" t="s">
        <v>66</v>
      </c>
      <c r="F54" s="21"/>
      <c r="G54" s="21" t="s">
        <v>1</v>
      </c>
      <c r="H54" s="22" t="s">
        <v>5</v>
      </c>
      <c r="I54" s="21"/>
      <c r="J54" s="26"/>
      <c r="K54" s="21"/>
      <c r="L54" s="26"/>
      <c r="M54" s="21"/>
      <c r="N54" s="26"/>
      <c r="O54" s="21"/>
      <c r="P54" s="26"/>
      <c r="Q54" s="21"/>
      <c r="R54" s="26"/>
      <c r="S54" s="21"/>
      <c r="T54" s="26"/>
      <c r="U54" s="21"/>
      <c r="V54" s="26"/>
      <c r="W54" s="21"/>
      <c r="X54" s="23" t="s">
        <v>0</v>
      </c>
      <c r="Y54" s="21"/>
      <c r="Z54" s="11">
        <f t="shared" si="0"/>
        <v>0</v>
      </c>
      <c r="AA54" s="32"/>
      <c r="AB54" s="11">
        <v>0</v>
      </c>
      <c r="AC54" s="32"/>
      <c r="AD54" s="11">
        <v>40</v>
      </c>
      <c r="AE54" s="32"/>
      <c r="AF54" s="11">
        <v>40</v>
      </c>
      <c r="AG54" s="32"/>
      <c r="AH54" s="11">
        <v>40</v>
      </c>
      <c r="AI54" s="32"/>
      <c r="AJ54" s="11">
        <v>30</v>
      </c>
      <c r="AK54" s="32"/>
      <c r="AL54" s="11">
        <v>150</v>
      </c>
      <c r="AM54" s="21"/>
      <c r="AN54" s="11">
        <f t="shared" si="1"/>
        <v>0</v>
      </c>
      <c r="AO54" s="11">
        <f t="shared" si="2"/>
        <v>0</v>
      </c>
      <c r="AP54" s="32"/>
      <c r="AQ54" s="11">
        <f t="shared" si="3"/>
        <v>42</v>
      </c>
      <c r="AR54" s="32"/>
      <c r="AS54" s="11">
        <f t="shared" si="4"/>
        <v>42.8</v>
      </c>
      <c r="AT54" s="32"/>
      <c r="AU54" s="11">
        <f t="shared" si="5"/>
        <v>44.4</v>
      </c>
      <c r="AV54" s="32"/>
      <c r="AW54" s="11">
        <f t="shared" si="6"/>
        <v>35.4</v>
      </c>
      <c r="AX54" s="32"/>
      <c r="AY54" s="11">
        <f t="shared" si="7"/>
        <v>164.6</v>
      </c>
      <c r="AZ54" s="22" t="s">
        <v>307</v>
      </c>
      <c r="BA54" s="22" t="s">
        <v>65</v>
      </c>
    </row>
    <row r="55" spans="1:53">
      <c r="A55" s="4"/>
      <c r="B55" s="25"/>
      <c r="C55" s="21"/>
      <c r="D55" s="24" t="s">
        <v>64</v>
      </c>
      <c r="E55" s="21"/>
      <c r="F55" s="21"/>
      <c r="G55" s="21" t="s">
        <v>1</v>
      </c>
      <c r="H55" s="22" t="s">
        <v>0</v>
      </c>
      <c r="I55" s="21"/>
      <c r="J55" s="26"/>
      <c r="K55" s="21"/>
      <c r="L55" s="26"/>
      <c r="M55" s="21"/>
      <c r="N55" s="26"/>
      <c r="O55" s="21"/>
      <c r="P55" s="26"/>
      <c r="Q55" s="21"/>
      <c r="R55" s="26"/>
      <c r="S55" s="21"/>
      <c r="T55" s="26"/>
      <c r="U55" s="21"/>
      <c r="V55" s="26"/>
      <c r="W55" s="21"/>
      <c r="X55" s="23" t="s">
        <v>0</v>
      </c>
      <c r="Y55" s="21"/>
      <c r="Z55" s="15">
        <v>29</v>
      </c>
      <c r="AA55" s="21"/>
      <c r="AB55" s="15">
        <v>12</v>
      </c>
      <c r="AC55" s="21"/>
      <c r="AD55" s="15">
        <v>340</v>
      </c>
      <c r="AE55" s="21"/>
      <c r="AF55" s="15">
        <v>275</v>
      </c>
      <c r="AG55" s="21"/>
      <c r="AH55" s="15">
        <v>238</v>
      </c>
      <c r="AI55" s="21"/>
      <c r="AJ55" s="15">
        <v>186</v>
      </c>
      <c r="AK55" s="21"/>
      <c r="AL55" s="15">
        <v>1080</v>
      </c>
      <c r="AM55" s="21"/>
      <c r="AN55" s="15">
        <f t="shared" si="1"/>
        <v>29</v>
      </c>
      <c r="AO55" s="15">
        <f t="shared" si="2"/>
        <v>12.24</v>
      </c>
      <c r="AP55" s="21"/>
      <c r="AQ55" s="15">
        <f t="shared" si="3"/>
        <v>357</v>
      </c>
      <c r="AR55" s="21"/>
      <c r="AS55" s="15">
        <f t="shared" si="4"/>
        <v>359.25</v>
      </c>
      <c r="AT55" s="21"/>
      <c r="AU55" s="15">
        <f t="shared" si="5"/>
        <v>264.18</v>
      </c>
      <c r="AV55" s="21"/>
      <c r="AW55" s="15">
        <f t="shared" si="6"/>
        <v>219.48</v>
      </c>
      <c r="AX55" s="21"/>
      <c r="AY55" s="15">
        <f t="shared" si="7"/>
        <v>1241.1500000000001</v>
      </c>
      <c r="AZ55" s="22" t="s">
        <v>0</v>
      </c>
      <c r="BA55" s="22" t="s">
        <v>0</v>
      </c>
    </row>
    <row r="56" spans="1:53">
      <c r="A56" s="4"/>
      <c r="B56" s="25"/>
      <c r="C56" s="21"/>
      <c r="D56" s="24" t="s">
        <v>63</v>
      </c>
      <c r="E56" s="21"/>
      <c r="F56" s="21"/>
      <c r="G56" s="21" t="s">
        <v>1</v>
      </c>
      <c r="H56" s="22"/>
      <c r="I56" s="21"/>
      <c r="J56" s="23"/>
      <c r="K56" s="21"/>
      <c r="L56" s="23"/>
      <c r="M56" s="21"/>
      <c r="N56" s="23"/>
      <c r="O56" s="21"/>
      <c r="P56" s="23"/>
      <c r="Q56" s="21"/>
      <c r="R56" s="23"/>
      <c r="S56" s="21"/>
      <c r="T56" s="23"/>
      <c r="U56" s="21"/>
      <c r="V56" s="23"/>
      <c r="W56" s="21"/>
      <c r="X56" s="22"/>
      <c r="Y56" s="21"/>
      <c r="Z56" s="15">
        <f t="shared" si="0"/>
        <v>0</v>
      </c>
      <c r="AA56" s="21"/>
      <c r="AB56" s="23"/>
      <c r="AC56" s="21"/>
      <c r="AD56" s="23"/>
      <c r="AE56" s="21"/>
      <c r="AF56" s="23"/>
      <c r="AG56" s="21"/>
      <c r="AH56" s="23"/>
      <c r="AI56" s="21"/>
      <c r="AJ56" s="23"/>
      <c r="AK56" s="21"/>
      <c r="AL56" s="23"/>
      <c r="AM56" s="21"/>
      <c r="AN56" s="15">
        <f t="shared" si="1"/>
        <v>0</v>
      </c>
      <c r="AO56" s="15">
        <f t="shared" si="2"/>
        <v>0</v>
      </c>
      <c r="AP56" s="21"/>
      <c r="AQ56" s="15">
        <f t="shared" si="3"/>
        <v>0</v>
      </c>
      <c r="AR56" s="21"/>
      <c r="AS56" s="15">
        <f t="shared" si="4"/>
        <v>0</v>
      </c>
      <c r="AT56" s="21"/>
      <c r="AU56" s="15">
        <f t="shared" si="5"/>
        <v>0</v>
      </c>
      <c r="AV56" s="21"/>
      <c r="AW56" s="15">
        <f t="shared" si="6"/>
        <v>0</v>
      </c>
      <c r="AX56" s="21"/>
      <c r="AY56" s="15">
        <f t="shared" si="7"/>
        <v>0</v>
      </c>
      <c r="AZ56" s="22"/>
      <c r="BA56" s="22"/>
    </row>
    <row r="57" spans="1:53">
      <c r="A57" s="4"/>
      <c r="B57" s="25"/>
      <c r="C57" s="21"/>
      <c r="D57" s="21"/>
      <c r="E57" s="25" t="s">
        <v>62</v>
      </c>
      <c r="F57" s="21"/>
      <c r="G57" s="21" t="s">
        <v>1</v>
      </c>
      <c r="H57" s="22"/>
      <c r="I57" s="21"/>
      <c r="J57" s="23"/>
      <c r="K57" s="21"/>
      <c r="L57" s="23"/>
      <c r="M57" s="21"/>
      <c r="N57" s="23"/>
      <c r="O57" s="21"/>
      <c r="P57" s="23"/>
      <c r="Q57" s="21"/>
      <c r="R57" s="23"/>
      <c r="S57" s="21"/>
      <c r="T57" s="23"/>
      <c r="U57" s="21"/>
      <c r="V57" s="23"/>
      <c r="W57" s="21"/>
      <c r="X57" s="22"/>
      <c r="Y57" s="21"/>
      <c r="Z57" s="15">
        <f t="shared" si="0"/>
        <v>0</v>
      </c>
      <c r="AA57" s="21"/>
      <c r="AB57" s="23"/>
      <c r="AC57" s="21"/>
      <c r="AD57" s="23"/>
      <c r="AE57" s="21"/>
      <c r="AF57" s="23"/>
      <c r="AG57" s="21"/>
      <c r="AH57" s="23"/>
      <c r="AI57" s="21"/>
      <c r="AJ57" s="23"/>
      <c r="AK57" s="21"/>
      <c r="AL57" s="23"/>
      <c r="AM57" s="21"/>
      <c r="AN57" s="15">
        <f t="shared" si="1"/>
        <v>0</v>
      </c>
      <c r="AO57" s="15">
        <f t="shared" si="2"/>
        <v>0</v>
      </c>
      <c r="AP57" s="21"/>
      <c r="AQ57" s="15">
        <f t="shared" si="3"/>
        <v>0</v>
      </c>
      <c r="AR57" s="21"/>
      <c r="AS57" s="15">
        <f t="shared" si="4"/>
        <v>0</v>
      </c>
      <c r="AT57" s="21"/>
      <c r="AU57" s="15">
        <f t="shared" si="5"/>
        <v>0</v>
      </c>
      <c r="AV57" s="21"/>
      <c r="AW57" s="15">
        <f t="shared" si="6"/>
        <v>0</v>
      </c>
      <c r="AX57" s="21"/>
      <c r="AY57" s="15">
        <f t="shared" si="7"/>
        <v>0</v>
      </c>
      <c r="AZ57" s="22"/>
      <c r="BA57" s="22"/>
    </row>
    <row r="58" spans="1:53">
      <c r="A58" s="4"/>
      <c r="B58" s="25"/>
      <c r="C58" s="21"/>
      <c r="D58" s="21"/>
      <c r="E58" s="25" t="s">
        <v>61</v>
      </c>
      <c r="F58" s="21"/>
      <c r="G58" s="21" t="s">
        <v>1</v>
      </c>
      <c r="H58" s="22" t="s">
        <v>5</v>
      </c>
      <c r="I58" s="21"/>
      <c r="J58" s="26"/>
      <c r="K58" s="21"/>
      <c r="L58" s="26"/>
      <c r="M58" s="21"/>
      <c r="N58" s="26"/>
      <c r="O58" s="21"/>
      <c r="P58" s="26"/>
      <c r="Q58" s="21"/>
      <c r="R58" s="26"/>
      <c r="S58" s="21"/>
      <c r="T58" s="26"/>
      <c r="U58" s="21"/>
      <c r="V58" s="26"/>
      <c r="W58" s="21"/>
      <c r="X58" s="23" t="s">
        <v>0</v>
      </c>
      <c r="Y58" s="21"/>
      <c r="Z58" s="15">
        <f t="shared" si="0"/>
        <v>0</v>
      </c>
      <c r="AA58" s="21"/>
      <c r="AB58" s="15">
        <v>0</v>
      </c>
      <c r="AC58" s="21"/>
      <c r="AD58" s="15">
        <v>7</v>
      </c>
      <c r="AE58" s="21"/>
      <c r="AF58" s="15">
        <v>6</v>
      </c>
      <c r="AG58" s="21"/>
      <c r="AH58" s="15">
        <v>6</v>
      </c>
      <c r="AI58" s="21"/>
      <c r="AJ58" s="15">
        <v>6</v>
      </c>
      <c r="AK58" s="21"/>
      <c r="AL58" s="15">
        <v>25</v>
      </c>
      <c r="AM58" s="21"/>
      <c r="AN58" s="15">
        <f t="shared" si="1"/>
        <v>0</v>
      </c>
      <c r="AO58" s="15">
        <f t="shared" si="2"/>
        <v>0</v>
      </c>
      <c r="AP58" s="21"/>
      <c r="AQ58" s="15">
        <f t="shared" si="3"/>
        <v>7.35</v>
      </c>
      <c r="AR58" s="21"/>
      <c r="AS58" s="15">
        <f t="shared" si="4"/>
        <v>7.42</v>
      </c>
      <c r="AT58" s="21"/>
      <c r="AU58" s="15">
        <f t="shared" si="5"/>
        <v>6.66</v>
      </c>
      <c r="AV58" s="21"/>
      <c r="AW58" s="15">
        <f t="shared" si="6"/>
        <v>7.08</v>
      </c>
      <c r="AX58" s="21"/>
      <c r="AY58" s="15">
        <f t="shared" si="7"/>
        <v>28.509999999999998</v>
      </c>
      <c r="AZ58" s="22" t="s">
        <v>307</v>
      </c>
      <c r="BA58" s="22" t="s">
        <v>14</v>
      </c>
    </row>
    <row r="59" spans="1:53">
      <c r="A59" s="4"/>
      <c r="B59" s="25"/>
      <c r="C59" s="21"/>
      <c r="D59" s="21"/>
      <c r="E59" s="25" t="s">
        <v>60</v>
      </c>
      <c r="F59" s="21"/>
      <c r="G59" s="21" t="s">
        <v>1</v>
      </c>
      <c r="H59" s="22" t="s">
        <v>5</v>
      </c>
      <c r="I59" s="21"/>
      <c r="J59" s="26"/>
      <c r="K59" s="21"/>
      <c r="L59" s="26"/>
      <c r="M59" s="21"/>
      <c r="N59" s="26"/>
      <c r="O59" s="21"/>
      <c r="P59" s="26"/>
      <c r="Q59" s="21"/>
      <c r="R59" s="26"/>
      <c r="S59" s="21"/>
      <c r="T59" s="26"/>
      <c r="U59" s="21"/>
      <c r="V59" s="26"/>
      <c r="W59" s="21"/>
      <c r="X59" s="23" t="s">
        <v>0</v>
      </c>
      <c r="Y59" s="21"/>
      <c r="Z59" s="15">
        <f t="shared" si="0"/>
        <v>0</v>
      </c>
      <c r="AA59" s="21"/>
      <c r="AB59" s="15">
        <v>0</v>
      </c>
      <c r="AC59" s="21"/>
      <c r="AD59" s="15">
        <v>4</v>
      </c>
      <c r="AE59" s="21"/>
      <c r="AF59" s="15">
        <v>2</v>
      </c>
      <c r="AG59" s="21"/>
      <c r="AH59" s="15">
        <v>2</v>
      </c>
      <c r="AI59" s="21"/>
      <c r="AJ59" s="15">
        <v>0</v>
      </c>
      <c r="AK59" s="21"/>
      <c r="AL59" s="15">
        <v>8</v>
      </c>
      <c r="AM59" s="21"/>
      <c r="AN59" s="15">
        <f t="shared" si="1"/>
        <v>0</v>
      </c>
      <c r="AO59" s="15">
        <f t="shared" si="2"/>
        <v>0</v>
      </c>
      <c r="AP59" s="21"/>
      <c r="AQ59" s="15">
        <f t="shared" si="3"/>
        <v>4.2</v>
      </c>
      <c r="AR59" s="21"/>
      <c r="AS59" s="15">
        <f t="shared" si="4"/>
        <v>4.1399999999999997</v>
      </c>
      <c r="AT59" s="21"/>
      <c r="AU59" s="15">
        <f t="shared" si="5"/>
        <v>2.2200000000000002</v>
      </c>
      <c r="AV59" s="21"/>
      <c r="AW59" s="15">
        <f t="shared" si="6"/>
        <v>0</v>
      </c>
      <c r="AX59" s="21"/>
      <c r="AY59" s="15">
        <f t="shared" si="7"/>
        <v>10.56</v>
      </c>
      <c r="AZ59" s="22" t="s">
        <v>307</v>
      </c>
      <c r="BA59" s="22" t="s">
        <v>14</v>
      </c>
    </row>
    <row r="60" spans="1:53">
      <c r="A60" s="4"/>
      <c r="B60" s="25"/>
      <c r="C60" s="21"/>
      <c r="D60" s="21"/>
      <c r="E60" s="25" t="s">
        <v>57</v>
      </c>
      <c r="F60" s="21"/>
      <c r="G60" s="21" t="s">
        <v>1</v>
      </c>
      <c r="H60" s="22"/>
      <c r="I60" s="21"/>
      <c r="J60" s="23"/>
      <c r="K60" s="21"/>
      <c r="L60" s="23"/>
      <c r="M60" s="21"/>
      <c r="N60" s="23"/>
      <c r="O60" s="21"/>
      <c r="P60" s="23"/>
      <c r="Q60" s="21"/>
      <c r="R60" s="23"/>
      <c r="S60" s="21"/>
      <c r="T60" s="23"/>
      <c r="U60" s="21"/>
      <c r="V60" s="23"/>
      <c r="W60" s="21"/>
      <c r="X60" s="22"/>
      <c r="Y60" s="21"/>
      <c r="Z60" s="15">
        <f t="shared" si="0"/>
        <v>0</v>
      </c>
      <c r="AA60" s="21"/>
      <c r="AB60" s="23"/>
      <c r="AC60" s="21"/>
      <c r="AD60" s="23"/>
      <c r="AE60" s="21"/>
      <c r="AF60" s="23"/>
      <c r="AG60" s="21"/>
      <c r="AH60" s="23"/>
      <c r="AI60" s="21"/>
      <c r="AJ60" s="23"/>
      <c r="AK60" s="21"/>
      <c r="AL60" s="23"/>
      <c r="AM60" s="21"/>
      <c r="AN60" s="15">
        <f t="shared" si="1"/>
        <v>0</v>
      </c>
      <c r="AO60" s="15">
        <f t="shared" si="2"/>
        <v>0</v>
      </c>
      <c r="AP60" s="21"/>
      <c r="AQ60" s="15">
        <f t="shared" si="3"/>
        <v>0</v>
      </c>
      <c r="AR60" s="21"/>
      <c r="AS60" s="15">
        <f t="shared" si="4"/>
        <v>0</v>
      </c>
      <c r="AT60" s="21"/>
      <c r="AU60" s="15">
        <f t="shared" si="5"/>
        <v>0</v>
      </c>
      <c r="AV60" s="21"/>
      <c r="AW60" s="15">
        <f t="shared" si="6"/>
        <v>0</v>
      </c>
      <c r="AX60" s="21"/>
      <c r="AY60" s="15">
        <f t="shared" si="7"/>
        <v>0</v>
      </c>
      <c r="AZ60" s="22"/>
      <c r="BA60" s="22"/>
    </row>
    <row r="61" spans="1:53">
      <c r="A61" s="4"/>
      <c r="B61" s="25"/>
      <c r="C61" s="21"/>
      <c r="D61" s="21"/>
      <c r="E61" s="25" t="s">
        <v>56</v>
      </c>
      <c r="F61" s="21"/>
      <c r="G61" s="21" t="s">
        <v>1</v>
      </c>
      <c r="H61" s="22" t="s">
        <v>5</v>
      </c>
      <c r="I61" s="21"/>
      <c r="J61" s="26"/>
      <c r="K61" s="21"/>
      <c r="L61" s="26"/>
      <c r="M61" s="21"/>
      <c r="N61" s="26"/>
      <c r="O61" s="21"/>
      <c r="P61" s="26"/>
      <c r="Q61" s="21"/>
      <c r="R61" s="26"/>
      <c r="S61" s="21"/>
      <c r="T61" s="26"/>
      <c r="U61" s="21"/>
      <c r="V61" s="26"/>
      <c r="W61" s="21"/>
      <c r="X61" s="23" t="s">
        <v>0</v>
      </c>
      <c r="Y61" s="21"/>
      <c r="Z61" s="11">
        <f t="shared" si="0"/>
        <v>0</v>
      </c>
      <c r="AA61" s="32"/>
      <c r="AB61" s="11">
        <v>0</v>
      </c>
      <c r="AC61" s="32"/>
      <c r="AD61" s="11">
        <v>3</v>
      </c>
      <c r="AE61" s="32"/>
      <c r="AF61" s="11">
        <v>2</v>
      </c>
      <c r="AG61" s="32"/>
      <c r="AH61" s="11">
        <v>0</v>
      </c>
      <c r="AI61" s="32"/>
      <c r="AJ61" s="11">
        <v>0</v>
      </c>
      <c r="AK61" s="32"/>
      <c r="AL61" s="11">
        <v>5</v>
      </c>
      <c r="AM61" s="21"/>
      <c r="AN61" s="15">
        <f t="shared" si="1"/>
        <v>0</v>
      </c>
      <c r="AO61" s="15">
        <f t="shared" si="2"/>
        <v>0</v>
      </c>
      <c r="AP61" s="21"/>
      <c r="AQ61" s="15">
        <f t="shared" si="3"/>
        <v>3.15</v>
      </c>
      <c r="AR61" s="21"/>
      <c r="AS61" s="15">
        <f t="shared" si="4"/>
        <v>3.14</v>
      </c>
      <c r="AT61" s="21"/>
      <c r="AU61" s="15">
        <f t="shared" si="5"/>
        <v>0</v>
      </c>
      <c r="AV61" s="21"/>
      <c r="AW61" s="15">
        <f t="shared" si="6"/>
        <v>0</v>
      </c>
      <c r="AX61" s="21"/>
      <c r="AY61" s="15">
        <f t="shared" si="7"/>
        <v>6.29</v>
      </c>
      <c r="AZ61" s="22" t="s">
        <v>307</v>
      </c>
      <c r="BA61" s="22" t="s">
        <v>14</v>
      </c>
    </row>
    <row r="62" spans="1:53">
      <c r="A62" s="4"/>
      <c r="B62" s="25"/>
      <c r="C62" s="21"/>
      <c r="D62" s="24" t="s">
        <v>55</v>
      </c>
      <c r="E62" s="21"/>
      <c r="F62" s="21"/>
      <c r="G62" s="21" t="s">
        <v>1</v>
      </c>
      <c r="H62" s="22" t="s">
        <v>0</v>
      </c>
      <c r="I62" s="21"/>
      <c r="J62" s="26"/>
      <c r="K62" s="21"/>
      <c r="L62" s="26"/>
      <c r="M62" s="21"/>
      <c r="N62" s="26"/>
      <c r="O62" s="21"/>
      <c r="P62" s="26"/>
      <c r="Q62" s="21"/>
      <c r="R62" s="26"/>
      <c r="S62" s="21"/>
      <c r="T62" s="26"/>
      <c r="U62" s="21"/>
      <c r="V62" s="26"/>
      <c r="W62" s="21"/>
      <c r="X62" s="23" t="s">
        <v>0</v>
      </c>
      <c r="Y62" s="21"/>
      <c r="Z62" s="15">
        <f t="shared" si="0"/>
        <v>0</v>
      </c>
      <c r="AA62" s="21"/>
      <c r="AB62" s="15">
        <v>0</v>
      </c>
      <c r="AC62" s="21"/>
      <c r="AD62" s="15">
        <v>14</v>
      </c>
      <c r="AE62" s="21"/>
      <c r="AF62" s="15">
        <v>10</v>
      </c>
      <c r="AG62" s="21"/>
      <c r="AH62" s="15">
        <v>8</v>
      </c>
      <c r="AI62" s="21"/>
      <c r="AJ62" s="15">
        <v>6</v>
      </c>
      <c r="AK62" s="21"/>
      <c r="AL62" s="15">
        <v>38</v>
      </c>
      <c r="AM62" s="21"/>
      <c r="AN62" s="15">
        <f t="shared" si="1"/>
        <v>0</v>
      </c>
      <c r="AO62" s="15">
        <f t="shared" si="2"/>
        <v>0</v>
      </c>
      <c r="AP62" s="21"/>
      <c r="AQ62" s="15">
        <f t="shared" si="3"/>
        <v>14.7</v>
      </c>
      <c r="AR62" s="21"/>
      <c r="AS62" s="15">
        <f t="shared" si="4"/>
        <v>14.7</v>
      </c>
      <c r="AT62" s="21"/>
      <c r="AU62" s="15">
        <f t="shared" si="5"/>
        <v>8.8800000000000008</v>
      </c>
      <c r="AV62" s="21"/>
      <c r="AW62" s="15">
        <f t="shared" si="6"/>
        <v>7.08</v>
      </c>
      <c r="AX62" s="21"/>
      <c r="AY62" s="15">
        <f t="shared" si="7"/>
        <v>45.36</v>
      </c>
      <c r="AZ62" s="22" t="s">
        <v>0</v>
      </c>
      <c r="BA62" s="22" t="s">
        <v>0</v>
      </c>
    </row>
    <row r="63" spans="1:53">
      <c r="A63" s="4"/>
      <c r="B63" s="25"/>
      <c r="C63" s="21"/>
      <c r="D63" s="24"/>
      <c r="E63" s="21"/>
      <c r="F63" s="21"/>
      <c r="G63" s="21"/>
      <c r="H63" s="22"/>
      <c r="I63" s="21"/>
      <c r="J63" s="26"/>
      <c r="K63" s="21"/>
      <c r="L63" s="26"/>
      <c r="M63" s="21"/>
      <c r="N63" s="26"/>
      <c r="O63" s="21"/>
      <c r="P63" s="26"/>
      <c r="Q63" s="21"/>
      <c r="R63" s="26"/>
      <c r="S63" s="21"/>
      <c r="T63" s="26"/>
      <c r="U63" s="21"/>
      <c r="V63" s="26"/>
      <c r="W63" s="21"/>
      <c r="X63" s="23"/>
      <c r="Y63" s="21"/>
      <c r="Z63" s="15">
        <f t="shared" si="0"/>
        <v>0</v>
      </c>
      <c r="AA63" s="21"/>
      <c r="AB63" s="15"/>
      <c r="AC63" s="21"/>
      <c r="AD63" s="15"/>
      <c r="AE63" s="21"/>
      <c r="AF63" s="15"/>
      <c r="AG63" s="21"/>
      <c r="AH63" s="15"/>
      <c r="AI63" s="21"/>
      <c r="AJ63" s="15"/>
      <c r="AK63" s="21"/>
      <c r="AL63" s="15"/>
      <c r="AM63" s="21"/>
      <c r="AN63" s="15">
        <f t="shared" si="1"/>
        <v>0</v>
      </c>
      <c r="AO63" s="15">
        <f t="shared" si="2"/>
        <v>0</v>
      </c>
      <c r="AP63" s="21"/>
      <c r="AQ63" s="15">
        <f t="shared" si="3"/>
        <v>0</v>
      </c>
      <c r="AR63" s="21"/>
      <c r="AS63" s="15">
        <f t="shared" si="4"/>
        <v>0</v>
      </c>
      <c r="AT63" s="21"/>
      <c r="AU63" s="15">
        <f t="shared" si="5"/>
        <v>0</v>
      </c>
      <c r="AV63" s="21"/>
      <c r="AW63" s="15">
        <f t="shared" si="6"/>
        <v>0</v>
      </c>
      <c r="AX63" s="21"/>
      <c r="AY63" s="15">
        <f t="shared" si="7"/>
        <v>0</v>
      </c>
      <c r="AZ63" s="22"/>
      <c r="BA63" s="22"/>
    </row>
    <row r="64" spans="1:53">
      <c r="A64" s="4"/>
      <c r="B64" s="25"/>
      <c r="C64" s="24" t="s">
        <v>54</v>
      </c>
      <c r="D64" s="21"/>
      <c r="E64" s="21"/>
      <c r="F64" s="21"/>
      <c r="G64" s="21" t="s">
        <v>1</v>
      </c>
      <c r="H64" s="22" t="s">
        <v>0</v>
      </c>
      <c r="I64" s="21"/>
      <c r="J64" s="26"/>
      <c r="K64" s="21"/>
      <c r="L64" s="26"/>
      <c r="M64" s="21"/>
      <c r="N64" s="26"/>
      <c r="O64" s="21"/>
      <c r="P64" s="26"/>
      <c r="Q64" s="21"/>
      <c r="R64" s="26"/>
      <c r="S64" s="21"/>
      <c r="T64" s="26"/>
      <c r="U64" s="21"/>
      <c r="V64" s="26"/>
      <c r="W64" s="21"/>
      <c r="X64" s="23" t="s">
        <v>0</v>
      </c>
      <c r="Y64" s="21"/>
      <c r="Z64" s="15">
        <v>29</v>
      </c>
      <c r="AA64" s="21"/>
      <c r="AB64" s="15">
        <v>12</v>
      </c>
      <c r="AC64" s="21"/>
      <c r="AD64" s="15">
        <v>354</v>
      </c>
      <c r="AE64" s="21"/>
      <c r="AF64" s="15">
        <v>285</v>
      </c>
      <c r="AG64" s="21"/>
      <c r="AH64" s="15">
        <v>246</v>
      </c>
      <c r="AI64" s="21"/>
      <c r="AJ64" s="15">
        <v>192</v>
      </c>
      <c r="AK64" s="21"/>
      <c r="AL64" s="15">
        <v>1118</v>
      </c>
      <c r="AM64" s="21"/>
      <c r="AN64" s="15">
        <f t="shared" si="1"/>
        <v>29</v>
      </c>
      <c r="AO64" s="15">
        <f t="shared" si="2"/>
        <v>12.24</v>
      </c>
      <c r="AP64" s="21"/>
      <c r="AQ64" s="15">
        <f t="shared" si="3"/>
        <v>371.7</v>
      </c>
      <c r="AR64" s="21"/>
      <c r="AS64" s="15">
        <f t="shared" si="4"/>
        <v>373.95</v>
      </c>
      <c r="AT64" s="21"/>
      <c r="AU64" s="15">
        <f t="shared" si="5"/>
        <v>273.06</v>
      </c>
      <c r="AV64" s="21"/>
      <c r="AW64" s="15">
        <f t="shared" si="6"/>
        <v>226.56</v>
      </c>
      <c r="AX64" s="21"/>
      <c r="AY64" s="15">
        <f t="shared" si="7"/>
        <v>1286.51</v>
      </c>
      <c r="AZ64" s="22" t="s">
        <v>0</v>
      </c>
      <c r="BA64" s="22" t="s">
        <v>0</v>
      </c>
    </row>
    <row r="65" spans="1:53">
      <c r="A65" s="4"/>
      <c r="B65" s="25"/>
      <c r="C65" s="24" t="s">
        <v>53</v>
      </c>
      <c r="D65" s="21"/>
      <c r="E65" s="21"/>
      <c r="F65" s="21"/>
      <c r="G65" s="21" t="s">
        <v>1</v>
      </c>
      <c r="H65" s="22"/>
      <c r="I65" s="21"/>
      <c r="J65" s="23"/>
      <c r="K65" s="21"/>
      <c r="L65" s="23"/>
      <c r="M65" s="21"/>
      <c r="N65" s="23"/>
      <c r="O65" s="21"/>
      <c r="P65" s="23"/>
      <c r="Q65" s="21"/>
      <c r="R65" s="23"/>
      <c r="S65" s="21"/>
      <c r="T65" s="23"/>
      <c r="U65" s="21"/>
      <c r="V65" s="23"/>
      <c r="W65" s="21"/>
      <c r="X65" s="22"/>
      <c r="Y65" s="21"/>
      <c r="Z65" s="15">
        <f t="shared" si="0"/>
        <v>0</v>
      </c>
      <c r="AA65" s="21"/>
      <c r="AB65" s="23"/>
      <c r="AC65" s="21"/>
      <c r="AD65" s="23"/>
      <c r="AE65" s="21"/>
      <c r="AF65" s="23"/>
      <c r="AG65" s="21"/>
      <c r="AH65" s="23"/>
      <c r="AI65" s="21"/>
      <c r="AJ65" s="23"/>
      <c r="AK65" s="21"/>
      <c r="AL65" s="23"/>
      <c r="AM65" s="21"/>
      <c r="AN65" s="15">
        <f t="shared" si="1"/>
        <v>0</v>
      </c>
      <c r="AO65" s="15">
        <f t="shared" si="2"/>
        <v>0</v>
      </c>
      <c r="AP65" s="21"/>
      <c r="AQ65" s="15">
        <f t="shared" si="3"/>
        <v>0</v>
      </c>
      <c r="AR65" s="21"/>
      <c r="AS65" s="15">
        <f t="shared" si="4"/>
        <v>0</v>
      </c>
      <c r="AT65" s="21"/>
      <c r="AU65" s="15">
        <f t="shared" si="5"/>
        <v>0</v>
      </c>
      <c r="AV65" s="21"/>
      <c r="AW65" s="15">
        <f t="shared" si="6"/>
        <v>0</v>
      </c>
      <c r="AX65" s="21"/>
      <c r="AY65" s="15">
        <f t="shared" si="7"/>
        <v>0</v>
      </c>
      <c r="AZ65" s="22"/>
      <c r="BA65" s="22"/>
    </row>
    <row r="66" spans="1:53">
      <c r="A66" s="4"/>
      <c r="B66" s="21"/>
      <c r="C66" s="21"/>
      <c r="D66" s="25" t="s">
        <v>52</v>
      </c>
      <c r="E66" s="21"/>
      <c r="F66" s="21"/>
      <c r="G66" s="21" t="s">
        <v>1</v>
      </c>
      <c r="H66" s="22" t="s">
        <v>5</v>
      </c>
      <c r="I66" s="21"/>
      <c r="J66" s="26"/>
      <c r="K66" s="21"/>
      <c r="L66" s="26"/>
      <c r="M66" s="21"/>
      <c r="N66" s="26"/>
      <c r="O66" s="21"/>
      <c r="P66" s="26"/>
      <c r="Q66" s="21"/>
      <c r="R66" s="26"/>
      <c r="S66" s="21"/>
      <c r="T66" s="26"/>
      <c r="U66" s="21"/>
      <c r="V66" s="26"/>
      <c r="W66" s="21"/>
      <c r="X66" s="23" t="s">
        <v>0</v>
      </c>
      <c r="Y66" s="21"/>
      <c r="Z66" s="15">
        <v>2</v>
      </c>
      <c r="AA66" s="21"/>
      <c r="AB66" s="25"/>
      <c r="AC66" s="21"/>
      <c r="AD66" s="15">
        <v>10</v>
      </c>
      <c r="AE66" s="21"/>
      <c r="AF66" s="15">
        <v>5</v>
      </c>
      <c r="AG66" s="21"/>
      <c r="AH66" s="15">
        <v>5</v>
      </c>
      <c r="AI66" s="21"/>
      <c r="AJ66" s="15">
        <v>10</v>
      </c>
      <c r="AK66" s="21"/>
      <c r="AL66" s="15">
        <v>32</v>
      </c>
      <c r="AM66" s="21"/>
      <c r="AN66" s="15">
        <f t="shared" si="1"/>
        <v>2</v>
      </c>
      <c r="AO66" s="15">
        <f t="shared" si="2"/>
        <v>0</v>
      </c>
      <c r="AP66" s="21"/>
      <c r="AQ66" s="15">
        <f t="shared" si="3"/>
        <v>10.5</v>
      </c>
      <c r="AR66" s="21"/>
      <c r="AS66" s="15">
        <f t="shared" si="4"/>
        <v>10.35</v>
      </c>
      <c r="AT66" s="21"/>
      <c r="AU66" s="15">
        <f t="shared" si="5"/>
        <v>5.55</v>
      </c>
      <c r="AV66" s="21"/>
      <c r="AW66" s="15">
        <f t="shared" si="6"/>
        <v>11.8</v>
      </c>
      <c r="AX66" s="21"/>
      <c r="AY66" s="15">
        <f t="shared" si="7"/>
        <v>40.200000000000003</v>
      </c>
      <c r="AZ66" s="22" t="s">
        <v>307</v>
      </c>
      <c r="BA66" s="22" t="s">
        <v>14</v>
      </c>
    </row>
    <row r="67" spans="1:53">
      <c r="A67" s="4"/>
      <c r="B67" s="21"/>
      <c r="C67" s="21"/>
      <c r="D67" s="25" t="s">
        <v>50</v>
      </c>
      <c r="E67" s="21"/>
      <c r="F67" s="21"/>
      <c r="G67" s="21" t="s">
        <v>1</v>
      </c>
      <c r="H67" s="22" t="s">
        <v>5</v>
      </c>
      <c r="I67" s="21"/>
      <c r="J67" s="26"/>
      <c r="K67" s="21"/>
      <c r="L67" s="26"/>
      <c r="M67" s="21"/>
      <c r="N67" s="26"/>
      <c r="O67" s="21"/>
      <c r="P67" s="26"/>
      <c r="Q67" s="21"/>
      <c r="R67" s="26"/>
      <c r="S67" s="21"/>
      <c r="T67" s="26"/>
      <c r="U67" s="21"/>
      <c r="V67" s="26"/>
      <c r="W67" s="21"/>
      <c r="X67" s="23" t="s">
        <v>0</v>
      </c>
      <c r="Y67" s="21"/>
      <c r="Z67" s="11">
        <v>5</v>
      </c>
      <c r="AA67" s="32"/>
      <c r="AB67" s="35"/>
      <c r="AC67" s="32"/>
      <c r="AD67" s="11">
        <v>5</v>
      </c>
      <c r="AE67" s="32"/>
      <c r="AF67" s="11">
        <v>5</v>
      </c>
      <c r="AG67" s="32"/>
      <c r="AH67" s="11">
        <v>0</v>
      </c>
      <c r="AI67" s="32"/>
      <c r="AJ67" s="11">
        <v>10</v>
      </c>
      <c r="AK67" s="32"/>
      <c r="AL67" s="11">
        <v>25</v>
      </c>
      <c r="AM67" s="21"/>
      <c r="AN67" s="11">
        <f t="shared" si="1"/>
        <v>5</v>
      </c>
      <c r="AO67" s="11">
        <f t="shared" si="2"/>
        <v>0</v>
      </c>
      <c r="AP67" s="32"/>
      <c r="AQ67" s="11">
        <f t="shared" si="3"/>
        <v>5.25</v>
      </c>
      <c r="AR67" s="32"/>
      <c r="AS67" s="11">
        <f t="shared" si="4"/>
        <v>5.35</v>
      </c>
      <c r="AT67" s="32"/>
      <c r="AU67" s="11">
        <f t="shared" si="5"/>
        <v>0</v>
      </c>
      <c r="AV67" s="32"/>
      <c r="AW67" s="11">
        <f t="shared" si="6"/>
        <v>11.8</v>
      </c>
      <c r="AX67" s="32"/>
      <c r="AY67" s="11">
        <f t="shared" si="7"/>
        <v>27.4</v>
      </c>
      <c r="AZ67" s="22" t="s">
        <v>307</v>
      </c>
      <c r="BA67" s="22" t="s">
        <v>14</v>
      </c>
    </row>
    <row r="68" spans="1:53">
      <c r="A68" s="4"/>
      <c r="B68" s="21"/>
      <c r="C68" s="24" t="s">
        <v>48</v>
      </c>
      <c r="D68" s="21"/>
      <c r="E68" s="21"/>
      <c r="F68" s="21"/>
      <c r="G68" s="21" t="s">
        <v>1</v>
      </c>
      <c r="H68" s="22" t="s">
        <v>0</v>
      </c>
      <c r="I68" s="21"/>
      <c r="J68" s="26"/>
      <c r="K68" s="21"/>
      <c r="L68" s="26"/>
      <c r="M68" s="21"/>
      <c r="N68" s="26"/>
      <c r="O68" s="21"/>
      <c r="P68" s="26"/>
      <c r="Q68" s="21"/>
      <c r="R68" s="26"/>
      <c r="S68" s="21"/>
      <c r="T68" s="26"/>
      <c r="U68" s="21"/>
      <c r="V68" s="26"/>
      <c r="W68" s="21"/>
      <c r="X68" s="23" t="s">
        <v>0</v>
      </c>
      <c r="Y68" s="21"/>
      <c r="Z68" s="15">
        <v>7</v>
      </c>
      <c r="AA68" s="21"/>
      <c r="AB68" s="25"/>
      <c r="AC68" s="21"/>
      <c r="AD68" s="15">
        <v>15</v>
      </c>
      <c r="AE68" s="21"/>
      <c r="AF68" s="15">
        <v>10</v>
      </c>
      <c r="AG68" s="21"/>
      <c r="AH68" s="15">
        <v>5</v>
      </c>
      <c r="AI68" s="21"/>
      <c r="AJ68" s="15">
        <v>20</v>
      </c>
      <c r="AK68" s="21"/>
      <c r="AL68" s="15">
        <v>57</v>
      </c>
      <c r="AM68" s="21"/>
      <c r="AN68" s="15">
        <f t="shared" si="1"/>
        <v>7</v>
      </c>
      <c r="AO68" s="15">
        <f t="shared" si="2"/>
        <v>0</v>
      </c>
      <c r="AP68" s="21"/>
      <c r="AQ68" s="15">
        <f t="shared" si="3"/>
        <v>15.75</v>
      </c>
      <c r="AR68" s="21"/>
      <c r="AS68" s="15">
        <f t="shared" si="4"/>
        <v>15.7</v>
      </c>
      <c r="AT68" s="21"/>
      <c r="AU68" s="15">
        <f t="shared" si="5"/>
        <v>5.55</v>
      </c>
      <c r="AV68" s="21"/>
      <c r="AW68" s="15">
        <f t="shared" si="6"/>
        <v>23.6</v>
      </c>
      <c r="AX68" s="21"/>
      <c r="AY68" s="15">
        <f t="shared" si="7"/>
        <v>67.599999999999994</v>
      </c>
      <c r="AZ68" s="22" t="s">
        <v>0</v>
      </c>
      <c r="BA68" s="22" t="s">
        <v>0</v>
      </c>
    </row>
    <row r="69" spans="1:53">
      <c r="A69" s="4"/>
      <c r="B69" s="21"/>
      <c r="C69" s="24" t="s">
        <v>47</v>
      </c>
      <c r="D69" s="21"/>
      <c r="E69" s="21"/>
      <c r="F69" s="21"/>
      <c r="G69" s="21" t="s">
        <v>1</v>
      </c>
      <c r="H69" s="22"/>
      <c r="I69" s="21"/>
      <c r="J69" s="23"/>
      <c r="K69" s="21"/>
      <c r="L69" s="23"/>
      <c r="M69" s="21"/>
      <c r="N69" s="23"/>
      <c r="O69" s="21"/>
      <c r="P69" s="23"/>
      <c r="Q69" s="21"/>
      <c r="R69" s="23"/>
      <c r="S69" s="21"/>
      <c r="T69" s="23"/>
      <c r="U69" s="21"/>
      <c r="V69" s="23"/>
      <c r="W69" s="21"/>
      <c r="X69" s="22"/>
      <c r="Y69" s="21"/>
      <c r="Z69" s="15">
        <f t="shared" si="0"/>
        <v>0</v>
      </c>
      <c r="AA69" s="21"/>
      <c r="AB69" s="23"/>
      <c r="AC69" s="21"/>
      <c r="AD69" s="23"/>
      <c r="AE69" s="21"/>
      <c r="AF69" s="23"/>
      <c r="AG69" s="21"/>
      <c r="AH69" s="23"/>
      <c r="AI69" s="21"/>
      <c r="AJ69" s="23"/>
      <c r="AK69" s="21"/>
      <c r="AL69" s="23"/>
      <c r="AM69" s="21"/>
      <c r="AN69" s="15">
        <f t="shared" si="1"/>
        <v>0</v>
      </c>
      <c r="AO69" s="15">
        <f t="shared" si="2"/>
        <v>0</v>
      </c>
      <c r="AP69" s="21"/>
      <c r="AQ69" s="15">
        <f t="shared" si="3"/>
        <v>0</v>
      </c>
      <c r="AR69" s="21"/>
      <c r="AS69" s="15">
        <f t="shared" si="4"/>
        <v>0</v>
      </c>
      <c r="AT69" s="21"/>
      <c r="AU69" s="15">
        <f t="shared" si="5"/>
        <v>0</v>
      </c>
      <c r="AV69" s="21"/>
      <c r="AW69" s="15">
        <f t="shared" si="6"/>
        <v>0</v>
      </c>
      <c r="AX69" s="21"/>
      <c r="AY69" s="15">
        <f t="shared" si="7"/>
        <v>0</v>
      </c>
      <c r="AZ69" s="22"/>
      <c r="BA69" s="22"/>
    </row>
    <row r="70" spans="1:53">
      <c r="A70" s="4"/>
      <c r="B70" s="21"/>
      <c r="C70" s="21"/>
      <c r="D70" s="24" t="s">
        <v>46</v>
      </c>
      <c r="E70" s="21"/>
      <c r="F70" s="21"/>
      <c r="G70" s="21" t="s">
        <v>1</v>
      </c>
      <c r="H70" s="22"/>
      <c r="I70" s="21"/>
      <c r="J70" s="23"/>
      <c r="K70" s="21"/>
      <c r="L70" s="23"/>
      <c r="M70" s="21"/>
      <c r="N70" s="23"/>
      <c r="O70" s="21"/>
      <c r="P70" s="23"/>
      <c r="Q70" s="21"/>
      <c r="R70" s="23"/>
      <c r="S70" s="21"/>
      <c r="T70" s="23"/>
      <c r="U70" s="21"/>
      <c r="V70" s="23"/>
      <c r="W70" s="21"/>
      <c r="X70" s="22"/>
      <c r="Y70" s="21"/>
      <c r="Z70" s="15">
        <f t="shared" si="0"/>
        <v>0</v>
      </c>
      <c r="AA70" s="21"/>
      <c r="AB70" s="23"/>
      <c r="AC70" s="21"/>
      <c r="AD70" s="23"/>
      <c r="AE70" s="21"/>
      <c r="AF70" s="23"/>
      <c r="AG70" s="21"/>
      <c r="AH70" s="23"/>
      <c r="AI70" s="21"/>
      <c r="AJ70" s="23"/>
      <c r="AK70" s="21"/>
      <c r="AL70" s="23"/>
      <c r="AM70" s="21"/>
      <c r="AN70" s="15">
        <f t="shared" si="1"/>
        <v>0</v>
      </c>
      <c r="AO70" s="15">
        <f t="shared" si="2"/>
        <v>0</v>
      </c>
      <c r="AP70" s="21"/>
      <c r="AQ70" s="15">
        <f t="shared" si="3"/>
        <v>0</v>
      </c>
      <c r="AR70" s="21"/>
      <c r="AS70" s="15">
        <f t="shared" si="4"/>
        <v>0</v>
      </c>
      <c r="AT70" s="21"/>
      <c r="AU70" s="15">
        <f t="shared" si="5"/>
        <v>0</v>
      </c>
      <c r="AV70" s="21"/>
      <c r="AW70" s="15">
        <f t="shared" si="6"/>
        <v>0</v>
      </c>
      <c r="AX70" s="21"/>
      <c r="AY70" s="15">
        <f t="shared" si="7"/>
        <v>0</v>
      </c>
      <c r="AZ70" s="22"/>
      <c r="BA70" s="22"/>
    </row>
    <row r="71" spans="1:53">
      <c r="A71" s="4"/>
      <c r="B71" s="21"/>
      <c r="C71" s="21"/>
      <c r="D71" s="21"/>
      <c r="E71" s="25" t="s">
        <v>45</v>
      </c>
      <c r="F71" s="21"/>
      <c r="G71" s="21" t="s">
        <v>1</v>
      </c>
      <c r="H71" s="22" t="s">
        <v>5</v>
      </c>
      <c r="I71" s="21"/>
      <c r="J71" s="26"/>
      <c r="K71" s="21"/>
      <c r="L71" s="26"/>
      <c r="M71" s="21"/>
      <c r="N71" s="26"/>
      <c r="O71" s="21"/>
      <c r="P71" s="26"/>
      <c r="Q71" s="21"/>
      <c r="R71" s="26"/>
      <c r="S71" s="21"/>
      <c r="T71" s="26"/>
      <c r="U71" s="21"/>
      <c r="V71" s="26"/>
      <c r="W71" s="21"/>
      <c r="X71" s="23" t="s">
        <v>0</v>
      </c>
      <c r="Y71" s="21"/>
      <c r="Z71" s="15">
        <v>5</v>
      </c>
      <c r="AA71" s="21"/>
      <c r="AB71" s="25"/>
      <c r="AC71" s="21"/>
      <c r="AD71" s="15">
        <v>5</v>
      </c>
      <c r="AE71" s="21"/>
      <c r="AF71" s="15">
        <v>5</v>
      </c>
      <c r="AG71" s="21"/>
      <c r="AH71" s="15">
        <v>8</v>
      </c>
      <c r="AI71" s="21"/>
      <c r="AJ71" s="15">
        <v>5</v>
      </c>
      <c r="AK71" s="21"/>
      <c r="AL71" s="15">
        <v>28</v>
      </c>
      <c r="AM71" s="21"/>
      <c r="AN71" s="15">
        <f t="shared" si="1"/>
        <v>5</v>
      </c>
      <c r="AO71" s="15">
        <f t="shared" si="2"/>
        <v>0</v>
      </c>
      <c r="AP71" s="21"/>
      <c r="AQ71" s="15">
        <f t="shared" si="3"/>
        <v>5.25</v>
      </c>
      <c r="AR71" s="21"/>
      <c r="AS71" s="15">
        <f t="shared" si="4"/>
        <v>5.35</v>
      </c>
      <c r="AT71" s="21"/>
      <c r="AU71" s="15">
        <f t="shared" si="5"/>
        <v>8.8800000000000008</v>
      </c>
      <c r="AV71" s="21"/>
      <c r="AW71" s="15">
        <f t="shared" si="6"/>
        <v>5.9</v>
      </c>
      <c r="AX71" s="21"/>
      <c r="AY71" s="15">
        <f t="shared" si="7"/>
        <v>30.380000000000003</v>
      </c>
      <c r="AZ71" s="22" t="s">
        <v>307</v>
      </c>
      <c r="BA71" s="22" t="s">
        <v>14</v>
      </c>
    </row>
    <row r="72" spans="1:53">
      <c r="A72" s="4"/>
      <c r="B72" s="21"/>
      <c r="C72" s="21"/>
      <c r="D72" s="21"/>
      <c r="E72" s="25" t="s">
        <v>43</v>
      </c>
      <c r="F72" s="21"/>
      <c r="G72" s="21" t="s">
        <v>1</v>
      </c>
      <c r="H72" s="22" t="s">
        <v>5</v>
      </c>
      <c r="I72" s="21"/>
      <c r="J72" s="26"/>
      <c r="K72" s="21"/>
      <c r="L72" s="26"/>
      <c r="M72" s="21"/>
      <c r="N72" s="26"/>
      <c r="O72" s="21"/>
      <c r="P72" s="26"/>
      <c r="Q72" s="21"/>
      <c r="R72" s="26"/>
      <c r="S72" s="21"/>
      <c r="T72" s="26"/>
      <c r="U72" s="21"/>
      <c r="V72" s="26"/>
      <c r="W72" s="21"/>
      <c r="X72" s="23" t="s">
        <v>0</v>
      </c>
      <c r="Y72" s="21"/>
      <c r="Z72" s="11" t="s">
        <v>423</v>
      </c>
      <c r="AA72" s="32"/>
      <c r="AB72" s="35"/>
      <c r="AC72" s="32"/>
      <c r="AD72" s="11">
        <v>2</v>
      </c>
      <c r="AE72" s="32"/>
      <c r="AF72" s="11">
        <v>2</v>
      </c>
      <c r="AG72" s="32"/>
      <c r="AH72" s="11">
        <v>1</v>
      </c>
      <c r="AI72" s="32"/>
      <c r="AJ72" s="11">
        <v>4</v>
      </c>
      <c r="AK72" s="32"/>
      <c r="AL72" s="11">
        <v>9</v>
      </c>
      <c r="AM72" s="21"/>
      <c r="AN72" s="11" t="str">
        <f t="shared" si="1"/>
        <v>-</v>
      </c>
      <c r="AO72" s="11">
        <f t="shared" si="2"/>
        <v>0</v>
      </c>
      <c r="AP72" s="32"/>
      <c r="AQ72" s="11">
        <f t="shared" si="3"/>
        <v>2.1</v>
      </c>
      <c r="AR72" s="32"/>
      <c r="AS72" s="11">
        <f t="shared" si="4"/>
        <v>2.14</v>
      </c>
      <c r="AT72" s="32"/>
      <c r="AU72" s="11">
        <f t="shared" si="5"/>
        <v>1.1100000000000001</v>
      </c>
      <c r="AV72" s="32"/>
      <c r="AW72" s="11">
        <f t="shared" si="6"/>
        <v>4.72</v>
      </c>
      <c r="AX72" s="32"/>
      <c r="AY72" s="11">
        <f t="shared" si="7"/>
        <v>10.07</v>
      </c>
      <c r="AZ72" s="22" t="s">
        <v>307</v>
      </c>
      <c r="BA72" s="22" t="s">
        <v>14</v>
      </c>
    </row>
    <row r="73" spans="1:53">
      <c r="A73" s="4"/>
      <c r="B73" s="21"/>
      <c r="C73" s="21"/>
      <c r="D73" s="24" t="s">
        <v>42</v>
      </c>
      <c r="E73" s="21"/>
      <c r="F73" s="21"/>
      <c r="G73" s="21" t="s">
        <v>1</v>
      </c>
      <c r="H73" s="22" t="s">
        <v>0</v>
      </c>
      <c r="I73" s="21"/>
      <c r="J73" s="26"/>
      <c r="K73" s="21"/>
      <c r="L73" s="26"/>
      <c r="M73" s="21"/>
      <c r="N73" s="26"/>
      <c r="O73" s="21"/>
      <c r="P73" s="26"/>
      <c r="Q73" s="21"/>
      <c r="R73" s="26"/>
      <c r="S73" s="21"/>
      <c r="T73" s="26"/>
      <c r="U73" s="21"/>
      <c r="V73" s="26"/>
      <c r="W73" s="21"/>
      <c r="X73" s="23" t="s">
        <v>0</v>
      </c>
      <c r="Y73" s="21"/>
      <c r="Z73" s="15">
        <v>5</v>
      </c>
      <c r="AA73" s="21"/>
      <c r="AB73" s="25"/>
      <c r="AC73" s="21"/>
      <c r="AD73" s="15">
        <v>7</v>
      </c>
      <c r="AE73" s="21"/>
      <c r="AF73" s="15">
        <v>7</v>
      </c>
      <c r="AG73" s="21"/>
      <c r="AH73" s="15">
        <v>9</v>
      </c>
      <c r="AI73" s="21"/>
      <c r="AJ73" s="15">
        <v>9</v>
      </c>
      <c r="AK73" s="21"/>
      <c r="AL73" s="15">
        <v>37</v>
      </c>
      <c r="AM73" s="21"/>
      <c r="AN73" s="15">
        <f t="shared" si="1"/>
        <v>5</v>
      </c>
      <c r="AO73" s="15">
        <f t="shared" si="2"/>
        <v>0</v>
      </c>
      <c r="AP73" s="21"/>
      <c r="AQ73" s="15">
        <f t="shared" si="3"/>
        <v>7.35</v>
      </c>
      <c r="AR73" s="21"/>
      <c r="AS73" s="15">
        <f t="shared" si="4"/>
        <v>7.49</v>
      </c>
      <c r="AT73" s="21"/>
      <c r="AU73" s="15">
        <f t="shared" si="5"/>
        <v>9.99</v>
      </c>
      <c r="AV73" s="21"/>
      <c r="AW73" s="15">
        <f t="shared" si="6"/>
        <v>10.62</v>
      </c>
      <c r="AX73" s="21"/>
      <c r="AY73" s="15">
        <f t="shared" si="7"/>
        <v>40.449999999999996</v>
      </c>
      <c r="AZ73" s="22" t="s">
        <v>0</v>
      </c>
      <c r="BA73" s="22" t="s">
        <v>0</v>
      </c>
    </row>
    <row r="74" spans="1:53">
      <c r="A74" s="4"/>
      <c r="B74" s="21"/>
      <c r="C74" s="21"/>
      <c r="D74" s="24" t="s">
        <v>41</v>
      </c>
      <c r="E74" s="21"/>
      <c r="F74" s="21"/>
      <c r="G74" s="21" t="s">
        <v>1</v>
      </c>
      <c r="H74" s="22"/>
      <c r="I74" s="21"/>
      <c r="J74" s="23"/>
      <c r="K74" s="21"/>
      <c r="L74" s="23"/>
      <c r="M74" s="21"/>
      <c r="N74" s="23"/>
      <c r="O74" s="21"/>
      <c r="P74" s="23"/>
      <c r="Q74" s="21"/>
      <c r="R74" s="23"/>
      <c r="S74" s="21"/>
      <c r="T74" s="23"/>
      <c r="U74" s="21"/>
      <c r="V74" s="23"/>
      <c r="W74" s="21"/>
      <c r="X74" s="22"/>
      <c r="Y74" s="21"/>
      <c r="Z74" s="15">
        <f t="shared" si="0"/>
        <v>0</v>
      </c>
      <c r="AA74" s="21"/>
      <c r="AB74" s="23"/>
      <c r="AC74" s="21"/>
      <c r="AD74" s="23"/>
      <c r="AE74" s="21"/>
      <c r="AF74" s="23"/>
      <c r="AG74" s="21"/>
      <c r="AH74" s="23"/>
      <c r="AI74" s="21"/>
      <c r="AJ74" s="23"/>
      <c r="AK74" s="21"/>
      <c r="AL74" s="23"/>
      <c r="AM74" s="21"/>
      <c r="AN74" s="15">
        <f t="shared" si="1"/>
        <v>0</v>
      </c>
      <c r="AO74" s="15">
        <f t="shared" si="2"/>
        <v>0</v>
      </c>
      <c r="AP74" s="21"/>
      <c r="AQ74" s="15">
        <f t="shared" si="3"/>
        <v>0</v>
      </c>
      <c r="AR74" s="21"/>
      <c r="AS74" s="15">
        <f t="shared" si="4"/>
        <v>0</v>
      </c>
      <c r="AT74" s="21"/>
      <c r="AU74" s="15">
        <f t="shared" si="5"/>
        <v>0</v>
      </c>
      <c r="AV74" s="21"/>
      <c r="AW74" s="15">
        <f t="shared" si="6"/>
        <v>0</v>
      </c>
      <c r="AX74" s="21"/>
      <c r="AY74" s="15">
        <f t="shared" si="7"/>
        <v>0</v>
      </c>
      <c r="AZ74" s="22"/>
      <c r="BA74" s="22"/>
    </row>
    <row r="75" spans="1:53">
      <c r="A75" s="4"/>
      <c r="B75" s="21"/>
      <c r="C75" s="21"/>
      <c r="D75" s="21"/>
      <c r="E75" s="25" t="s">
        <v>40</v>
      </c>
      <c r="F75" s="21"/>
      <c r="G75" s="21" t="s">
        <v>1</v>
      </c>
      <c r="H75" s="22" t="s">
        <v>5</v>
      </c>
      <c r="I75" s="21"/>
      <c r="J75" s="26"/>
      <c r="K75" s="21"/>
      <c r="L75" s="26"/>
      <c r="M75" s="21"/>
      <c r="N75" s="26"/>
      <c r="O75" s="21"/>
      <c r="P75" s="26"/>
      <c r="Q75" s="21"/>
      <c r="R75" s="26"/>
      <c r="S75" s="21"/>
      <c r="T75" s="26"/>
      <c r="U75" s="21"/>
      <c r="V75" s="26"/>
      <c r="W75" s="21"/>
      <c r="X75" s="23" t="s">
        <v>0</v>
      </c>
      <c r="Y75" s="21"/>
      <c r="Z75" s="15">
        <f t="shared" si="0"/>
        <v>0</v>
      </c>
      <c r="AA75" s="21"/>
      <c r="AB75" s="15">
        <v>0</v>
      </c>
      <c r="AC75" s="21"/>
      <c r="AD75" s="15">
        <v>2</v>
      </c>
      <c r="AE75" s="21"/>
      <c r="AF75" s="15">
        <v>2</v>
      </c>
      <c r="AG75" s="21"/>
      <c r="AH75" s="15">
        <v>2</v>
      </c>
      <c r="AI75" s="21"/>
      <c r="AJ75" s="15">
        <v>5</v>
      </c>
      <c r="AK75" s="21"/>
      <c r="AL75" s="15">
        <v>11</v>
      </c>
      <c r="AM75" s="21"/>
      <c r="AN75" s="15">
        <f t="shared" si="1"/>
        <v>0</v>
      </c>
      <c r="AO75" s="15">
        <f t="shared" si="2"/>
        <v>0</v>
      </c>
      <c r="AP75" s="21"/>
      <c r="AQ75" s="15">
        <f t="shared" si="3"/>
        <v>2.1</v>
      </c>
      <c r="AR75" s="21"/>
      <c r="AS75" s="15">
        <f t="shared" si="4"/>
        <v>2.14</v>
      </c>
      <c r="AT75" s="21"/>
      <c r="AU75" s="15">
        <f t="shared" si="5"/>
        <v>2.2200000000000002</v>
      </c>
      <c r="AV75" s="21"/>
      <c r="AW75" s="15">
        <f t="shared" si="6"/>
        <v>5.9</v>
      </c>
      <c r="AX75" s="21"/>
      <c r="AY75" s="15">
        <f t="shared" si="7"/>
        <v>12.360000000000001</v>
      </c>
      <c r="AZ75" s="22" t="s">
        <v>307</v>
      </c>
      <c r="BA75" s="22" t="s">
        <v>14</v>
      </c>
    </row>
    <row r="76" spans="1:53">
      <c r="A76" s="4"/>
      <c r="B76" s="21"/>
      <c r="C76" s="21"/>
      <c r="D76" s="21"/>
      <c r="E76" s="25" t="s">
        <v>39</v>
      </c>
      <c r="F76" s="21"/>
      <c r="G76" s="21" t="s">
        <v>1</v>
      </c>
      <c r="H76" s="22" t="s">
        <v>5</v>
      </c>
      <c r="I76" s="21"/>
      <c r="J76" s="26"/>
      <c r="K76" s="21"/>
      <c r="L76" s="26"/>
      <c r="M76" s="21"/>
      <c r="N76" s="26"/>
      <c r="O76" s="21"/>
      <c r="P76" s="26"/>
      <c r="Q76" s="21"/>
      <c r="R76" s="26"/>
      <c r="S76" s="21"/>
      <c r="T76" s="26"/>
      <c r="U76" s="21"/>
      <c r="V76" s="26"/>
      <c r="W76" s="21"/>
      <c r="X76" s="23" t="s">
        <v>0</v>
      </c>
      <c r="Y76" s="21"/>
      <c r="Z76" s="15">
        <f t="shared" ref="Z76:Z103" si="8">J76</f>
        <v>0</v>
      </c>
      <c r="AA76" s="21"/>
      <c r="AB76" s="15">
        <v>0</v>
      </c>
      <c r="AC76" s="21"/>
      <c r="AD76" s="15">
        <v>1</v>
      </c>
      <c r="AE76" s="21"/>
      <c r="AF76" s="15">
        <v>1</v>
      </c>
      <c r="AG76" s="21"/>
      <c r="AH76" s="15">
        <v>1</v>
      </c>
      <c r="AI76" s="21"/>
      <c r="AJ76" s="15">
        <v>2</v>
      </c>
      <c r="AK76" s="21"/>
      <c r="AL76" s="15">
        <v>5</v>
      </c>
      <c r="AM76" s="21"/>
      <c r="AN76" s="15">
        <f t="shared" ref="AN76:AN105" si="9">Z76</f>
        <v>0</v>
      </c>
      <c r="AO76" s="15">
        <f t="shared" ref="AO76:AO105" si="10">(AB76*2%)+AB76</f>
        <v>0</v>
      </c>
      <c r="AP76" s="21"/>
      <c r="AQ76" s="15">
        <f t="shared" ref="AQ76:AQ105" si="11">(AD76*5%)+AD76</f>
        <v>1.05</v>
      </c>
      <c r="AR76" s="21"/>
      <c r="AS76" s="15">
        <f t="shared" ref="AS76:AS105" si="12">(AF76*7%)+AD76</f>
        <v>1.07</v>
      </c>
      <c r="AT76" s="21"/>
      <c r="AU76" s="15">
        <f t="shared" ref="AU76:AU105" si="13">(AH76*11%)+AH76</f>
        <v>1.1100000000000001</v>
      </c>
      <c r="AV76" s="21"/>
      <c r="AW76" s="15">
        <f t="shared" ref="AW76:AW105" si="14">(AJ76*18%)+AJ76</f>
        <v>2.36</v>
      </c>
      <c r="AX76" s="21"/>
      <c r="AY76" s="15">
        <f t="shared" ref="AY76:AY105" si="15">SUM(AN76:AW76)</f>
        <v>5.59</v>
      </c>
      <c r="AZ76" s="22" t="s">
        <v>307</v>
      </c>
      <c r="BA76" s="22" t="s">
        <v>14</v>
      </c>
    </row>
    <row r="77" spans="1:53">
      <c r="A77" s="4"/>
      <c r="B77" s="21"/>
      <c r="C77" s="21"/>
      <c r="D77" s="21"/>
      <c r="E77" s="25" t="s">
        <v>38</v>
      </c>
      <c r="F77" s="21"/>
      <c r="G77" s="21" t="s">
        <v>1</v>
      </c>
      <c r="H77" s="22" t="s">
        <v>5</v>
      </c>
      <c r="I77" s="21"/>
      <c r="J77" s="26"/>
      <c r="K77" s="21"/>
      <c r="L77" s="26"/>
      <c r="M77" s="21"/>
      <c r="N77" s="26"/>
      <c r="O77" s="21"/>
      <c r="P77" s="26"/>
      <c r="Q77" s="21"/>
      <c r="R77" s="26"/>
      <c r="S77" s="21"/>
      <c r="T77" s="26"/>
      <c r="U77" s="21"/>
      <c r="V77" s="26"/>
      <c r="W77" s="21"/>
      <c r="X77" s="23" t="s">
        <v>0</v>
      </c>
      <c r="Y77" s="21"/>
      <c r="Z77" s="11">
        <f t="shared" si="8"/>
        <v>0</v>
      </c>
      <c r="AA77" s="32"/>
      <c r="AB77" s="11">
        <v>0</v>
      </c>
      <c r="AC77" s="32"/>
      <c r="AD77" s="11">
        <v>1.5</v>
      </c>
      <c r="AE77" s="32"/>
      <c r="AF77" s="11">
        <v>1.5</v>
      </c>
      <c r="AG77" s="32"/>
      <c r="AH77" s="11">
        <v>1.5</v>
      </c>
      <c r="AI77" s="32"/>
      <c r="AJ77" s="11">
        <v>1.5</v>
      </c>
      <c r="AK77" s="32"/>
      <c r="AL77" s="11">
        <v>6</v>
      </c>
      <c r="AM77" s="21"/>
      <c r="AN77" s="11">
        <f t="shared" si="9"/>
        <v>0</v>
      </c>
      <c r="AO77" s="11">
        <f t="shared" si="10"/>
        <v>0</v>
      </c>
      <c r="AP77" s="32"/>
      <c r="AQ77" s="11">
        <f t="shared" si="11"/>
        <v>1.575</v>
      </c>
      <c r="AR77" s="32"/>
      <c r="AS77" s="11">
        <f t="shared" si="12"/>
        <v>1.605</v>
      </c>
      <c r="AT77" s="32"/>
      <c r="AU77" s="11">
        <f t="shared" si="13"/>
        <v>1.665</v>
      </c>
      <c r="AV77" s="32"/>
      <c r="AW77" s="11">
        <f t="shared" si="14"/>
        <v>1.77</v>
      </c>
      <c r="AX77" s="32"/>
      <c r="AY77" s="11">
        <f t="shared" si="15"/>
        <v>6.6150000000000002</v>
      </c>
      <c r="AZ77" s="22" t="s">
        <v>307</v>
      </c>
      <c r="BA77" s="22" t="s">
        <v>14</v>
      </c>
    </row>
    <row r="78" spans="1:53">
      <c r="A78" s="4"/>
      <c r="B78" s="21"/>
      <c r="C78" s="21"/>
      <c r="D78" s="24" t="s">
        <v>35</v>
      </c>
      <c r="E78" s="21"/>
      <c r="F78" s="21"/>
      <c r="G78" s="21" t="s">
        <v>1</v>
      </c>
      <c r="H78" s="22" t="s">
        <v>0</v>
      </c>
      <c r="I78" s="21"/>
      <c r="J78" s="26"/>
      <c r="K78" s="21"/>
      <c r="L78" s="26"/>
      <c r="M78" s="21"/>
      <c r="N78" s="26"/>
      <c r="O78" s="21"/>
      <c r="P78" s="26"/>
      <c r="Q78" s="21"/>
      <c r="R78" s="26"/>
      <c r="S78" s="21"/>
      <c r="T78" s="26"/>
      <c r="U78" s="21"/>
      <c r="V78" s="26"/>
      <c r="W78" s="21"/>
      <c r="X78" s="23" t="s">
        <v>0</v>
      </c>
      <c r="Y78" s="21"/>
      <c r="Z78" s="34">
        <f t="shared" si="8"/>
        <v>0</v>
      </c>
      <c r="AA78" s="33"/>
      <c r="AB78" s="34">
        <v>0</v>
      </c>
      <c r="AC78" s="33"/>
      <c r="AD78" s="34">
        <v>4.5</v>
      </c>
      <c r="AE78" s="33"/>
      <c r="AF78" s="34">
        <v>4.5</v>
      </c>
      <c r="AG78" s="33"/>
      <c r="AH78" s="34">
        <v>4.5</v>
      </c>
      <c r="AI78" s="33"/>
      <c r="AJ78" s="34">
        <v>8.5</v>
      </c>
      <c r="AK78" s="33"/>
      <c r="AL78" s="34">
        <v>22</v>
      </c>
      <c r="AM78" s="21"/>
      <c r="AN78" s="34">
        <f t="shared" si="9"/>
        <v>0</v>
      </c>
      <c r="AO78" s="34">
        <f t="shared" si="10"/>
        <v>0</v>
      </c>
      <c r="AP78" s="33"/>
      <c r="AQ78" s="34">
        <f t="shared" si="11"/>
        <v>4.7249999999999996</v>
      </c>
      <c r="AR78" s="33"/>
      <c r="AS78" s="34">
        <f t="shared" si="12"/>
        <v>4.8150000000000004</v>
      </c>
      <c r="AT78" s="33"/>
      <c r="AU78" s="34">
        <f t="shared" si="13"/>
        <v>4.9950000000000001</v>
      </c>
      <c r="AV78" s="33"/>
      <c r="AW78" s="34">
        <f t="shared" si="14"/>
        <v>10.029999999999999</v>
      </c>
      <c r="AX78" s="33"/>
      <c r="AY78" s="34">
        <f t="shared" si="15"/>
        <v>24.564999999999998</v>
      </c>
      <c r="AZ78" s="22" t="s">
        <v>0</v>
      </c>
      <c r="BA78" s="22" t="s">
        <v>0</v>
      </c>
    </row>
    <row r="79" spans="1:53">
      <c r="A79" s="4"/>
      <c r="B79" s="21"/>
      <c r="C79" s="24" t="s">
        <v>312</v>
      </c>
      <c r="D79" s="21"/>
      <c r="E79" s="21"/>
      <c r="F79" s="21"/>
      <c r="G79" s="21" t="s">
        <v>1</v>
      </c>
      <c r="H79" s="22" t="s">
        <v>0</v>
      </c>
      <c r="I79" s="21"/>
      <c r="J79" s="26"/>
      <c r="K79" s="21"/>
      <c r="L79" s="26"/>
      <c r="M79" s="21"/>
      <c r="N79" s="26"/>
      <c r="O79" s="21"/>
      <c r="P79" s="26"/>
      <c r="Q79" s="21"/>
      <c r="R79" s="26"/>
      <c r="S79" s="21"/>
      <c r="T79" s="26"/>
      <c r="U79" s="21"/>
      <c r="V79" s="26"/>
      <c r="W79" s="21"/>
      <c r="X79" s="23" t="s">
        <v>0</v>
      </c>
      <c r="Y79" s="21"/>
      <c r="Z79" s="34">
        <v>5</v>
      </c>
      <c r="AA79" s="33"/>
      <c r="AB79" s="34">
        <v>0</v>
      </c>
      <c r="AC79" s="33"/>
      <c r="AD79" s="34">
        <v>11.5</v>
      </c>
      <c r="AE79" s="33"/>
      <c r="AF79" s="34">
        <v>11.5</v>
      </c>
      <c r="AG79" s="33"/>
      <c r="AH79" s="34">
        <v>13.5</v>
      </c>
      <c r="AI79" s="33"/>
      <c r="AJ79" s="34">
        <v>17.5</v>
      </c>
      <c r="AK79" s="33"/>
      <c r="AL79" s="34">
        <v>59</v>
      </c>
      <c r="AM79" s="21"/>
      <c r="AN79" s="34">
        <f t="shared" si="9"/>
        <v>5</v>
      </c>
      <c r="AO79" s="34">
        <f t="shared" si="10"/>
        <v>0</v>
      </c>
      <c r="AP79" s="33"/>
      <c r="AQ79" s="34">
        <f t="shared" si="11"/>
        <v>12.074999999999999</v>
      </c>
      <c r="AR79" s="33"/>
      <c r="AS79" s="34">
        <f t="shared" si="12"/>
        <v>12.305</v>
      </c>
      <c r="AT79" s="33"/>
      <c r="AU79" s="34">
        <f t="shared" si="13"/>
        <v>14.984999999999999</v>
      </c>
      <c r="AV79" s="33"/>
      <c r="AW79" s="34">
        <f t="shared" si="14"/>
        <v>20.65</v>
      </c>
      <c r="AX79" s="33"/>
      <c r="AY79" s="34">
        <f t="shared" si="15"/>
        <v>65.014999999999986</v>
      </c>
      <c r="AZ79" s="22" t="s">
        <v>0</v>
      </c>
      <c r="BA79" s="22" t="s">
        <v>0</v>
      </c>
    </row>
    <row r="80" spans="1:53">
      <c r="A80" s="4"/>
      <c r="B80" s="24" t="s">
        <v>34</v>
      </c>
      <c r="C80" s="21"/>
      <c r="D80" s="21"/>
      <c r="E80" s="21"/>
      <c r="F80" s="21"/>
      <c r="G80" s="21" t="s">
        <v>1</v>
      </c>
      <c r="H80" s="22" t="s">
        <v>0</v>
      </c>
      <c r="I80" s="21"/>
      <c r="J80" s="26"/>
      <c r="K80" s="21"/>
      <c r="L80" s="26"/>
      <c r="M80" s="21"/>
      <c r="N80" s="26"/>
      <c r="O80" s="21"/>
      <c r="P80" s="26"/>
      <c r="Q80" s="21"/>
      <c r="R80" s="26"/>
      <c r="S80" s="21"/>
      <c r="T80" s="26"/>
      <c r="U80" s="21"/>
      <c r="V80" s="26"/>
      <c r="W80" s="21"/>
      <c r="X80" s="23" t="s">
        <v>0</v>
      </c>
      <c r="Y80" s="21"/>
      <c r="Z80" s="15">
        <v>61.5</v>
      </c>
      <c r="AA80" s="21"/>
      <c r="AB80" s="15">
        <v>29</v>
      </c>
      <c r="AC80" s="21"/>
      <c r="AD80" s="15">
        <v>442.5</v>
      </c>
      <c r="AE80" s="21"/>
      <c r="AF80" s="15">
        <v>417.5</v>
      </c>
      <c r="AG80" s="21"/>
      <c r="AH80" s="15">
        <v>352</v>
      </c>
      <c r="AI80" s="21"/>
      <c r="AJ80" s="15">
        <v>287.5</v>
      </c>
      <c r="AK80" s="21"/>
      <c r="AL80" s="15">
        <v>1590</v>
      </c>
      <c r="AM80" s="21"/>
      <c r="AN80" s="15">
        <f t="shared" si="9"/>
        <v>61.5</v>
      </c>
      <c r="AO80" s="15">
        <f t="shared" si="10"/>
        <v>29.58</v>
      </c>
      <c r="AP80" s="21"/>
      <c r="AQ80" s="15">
        <f t="shared" si="11"/>
        <v>464.625</v>
      </c>
      <c r="AR80" s="21"/>
      <c r="AS80" s="15">
        <f t="shared" si="12"/>
        <v>471.72500000000002</v>
      </c>
      <c r="AT80" s="21"/>
      <c r="AU80" s="15">
        <f t="shared" si="13"/>
        <v>390.72</v>
      </c>
      <c r="AV80" s="21"/>
      <c r="AW80" s="15">
        <f t="shared" si="14"/>
        <v>339.25</v>
      </c>
      <c r="AX80" s="21"/>
      <c r="AY80" s="15">
        <f t="shared" si="15"/>
        <v>1757.4</v>
      </c>
      <c r="AZ80" s="22" t="s">
        <v>0</v>
      </c>
      <c r="BA80" s="22" t="s">
        <v>0</v>
      </c>
    </row>
    <row r="81" spans="1:53">
      <c r="A81" s="4"/>
      <c r="B81" s="24" t="s">
        <v>33</v>
      </c>
      <c r="C81" s="21"/>
      <c r="D81" s="21"/>
      <c r="E81" s="21"/>
      <c r="F81" s="21"/>
      <c r="G81" s="21" t="s">
        <v>1</v>
      </c>
      <c r="H81" s="22"/>
      <c r="I81" s="21"/>
      <c r="J81" s="23"/>
      <c r="K81" s="21"/>
      <c r="L81" s="23"/>
      <c r="M81" s="21"/>
      <c r="N81" s="23"/>
      <c r="O81" s="21"/>
      <c r="P81" s="23"/>
      <c r="Q81" s="21"/>
      <c r="R81" s="23"/>
      <c r="S81" s="21"/>
      <c r="T81" s="23"/>
      <c r="U81" s="21"/>
      <c r="V81" s="23"/>
      <c r="W81" s="21"/>
      <c r="X81" s="22"/>
      <c r="Y81" s="21"/>
      <c r="Z81" s="15"/>
      <c r="AA81" s="21"/>
      <c r="AB81" s="23"/>
      <c r="AC81" s="21"/>
      <c r="AD81" s="23"/>
      <c r="AE81" s="21"/>
      <c r="AF81" s="23"/>
      <c r="AG81" s="21"/>
      <c r="AH81" s="23"/>
      <c r="AI81" s="21"/>
      <c r="AJ81" s="23"/>
      <c r="AK81" s="21"/>
      <c r="AL81" s="23"/>
      <c r="AM81" s="21"/>
      <c r="AN81" s="15">
        <f t="shared" si="9"/>
        <v>0</v>
      </c>
      <c r="AO81" s="15">
        <f t="shared" si="10"/>
        <v>0</v>
      </c>
      <c r="AP81" s="21"/>
      <c r="AQ81" s="15">
        <f t="shared" si="11"/>
        <v>0</v>
      </c>
      <c r="AR81" s="21"/>
      <c r="AS81" s="15">
        <f t="shared" si="12"/>
        <v>0</v>
      </c>
      <c r="AT81" s="21"/>
      <c r="AU81" s="15">
        <f t="shared" si="13"/>
        <v>0</v>
      </c>
      <c r="AV81" s="21"/>
      <c r="AW81" s="15">
        <f t="shared" si="14"/>
        <v>0</v>
      </c>
      <c r="AX81" s="21"/>
      <c r="AY81" s="15">
        <f t="shared" si="15"/>
        <v>0</v>
      </c>
      <c r="AZ81" s="22"/>
      <c r="BA81" s="22"/>
    </row>
    <row r="82" spans="1:53">
      <c r="A82" s="4"/>
      <c r="B82" s="25"/>
      <c r="C82" s="25" t="s">
        <v>32</v>
      </c>
      <c r="D82" s="21"/>
      <c r="E82" s="21"/>
      <c r="F82" s="21"/>
      <c r="G82" s="21" t="s">
        <v>1</v>
      </c>
      <c r="H82" s="22" t="s">
        <v>5</v>
      </c>
      <c r="I82" s="21"/>
      <c r="J82" s="26"/>
      <c r="K82" s="21"/>
      <c r="L82" s="26"/>
      <c r="M82" s="21"/>
      <c r="N82" s="26"/>
      <c r="O82" s="21"/>
      <c r="P82" s="26"/>
      <c r="Q82" s="21"/>
      <c r="R82" s="26"/>
      <c r="S82" s="21"/>
      <c r="T82" s="26"/>
      <c r="U82" s="21"/>
      <c r="V82" s="26"/>
      <c r="W82" s="21"/>
      <c r="X82" s="23" t="s">
        <v>0</v>
      </c>
      <c r="Y82" s="21"/>
      <c r="Z82" s="15">
        <f t="shared" si="8"/>
        <v>0</v>
      </c>
      <c r="AA82" s="21"/>
      <c r="AB82" s="15">
        <v>0</v>
      </c>
      <c r="AC82" s="21"/>
      <c r="AD82" s="15">
        <v>8</v>
      </c>
      <c r="AE82" s="21"/>
      <c r="AF82" s="15">
        <v>7</v>
      </c>
      <c r="AG82" s="21"/>
      <c r="AH82" s="15">
        <v>5</v>
      </c>
      <c r="AI82" s="21"/>
      <c r="AJ82" s="15">
        <v>5</v>
      </c>
      <c r="AK82" s="21"/>
      <c r="AL82" s="15">
        <v>25</v>
      </c>
      <c r="AM82" s="21"/>
      <c r="AN82" s="15">
        <f t="shared" si="9"/>
        <v>0</v>
      </c>
      <c r="AO82" s="15">
        <f t="shared" si="10"/>
        <v>0</v>
      </c>
      <c r="AP82" s="21"/>
      <c r="AQ82" s="15">
        <f t="shared" si="11"/>
        <v>8.4</v>
      </c>
      <c r="AR82" s="21"/>
      <c r="AS82" s="15">
        <f t="shared" si="12"/>
        <v>8.49</v>
      </c>
      <c r="AT82" s="21"/>
      <c r="AU82" s="15">
        <f t="shared" si="13"/>
        <v>5.55</v>
      </c>
      <c r="AV82" s="21"/>
      <c r="AW82" s="15">
        <f t="shared" si="14"/>
        <v>5.9</v>
      </c>
      <c r="AX82" s="21"/>
      <c r="AY82" s="15">
        <f t="shared" si="15"/>
        <v>28.340000000000003</v>
      </c>
      <c r="AZ82" s="22" t="s">
        <v>307</v>
      </c>
      <c r="BA82" s="22" t="s">
        <v>3</v>
      </c>
    </row>
    <row r="83" spans="1:53">
      <c r="A83" s="4"/>
      <c r="B83" s="25"/>
      <c r="C83" s="25" t="s">
        <v>31</v>
      </c>
      <c r="D83" s="21"/>
      <c r="E83" s="21"/>
      <c r="F83" s="21"/>
      <c r="G83" s="21" t="s">
        <v>1</v>
      </c>
      <c r="H83" s="22" t="s">
        <v>5</v>
      </c>
      <c r="I83" s="21"/>
      <c r="J83" s="26"/>
      <c r="K83" s="21"/>
      <c r="L83" s="26"/>
      <c r="M83" s="21"/>
      <c r="N83" s="26"/>
      <c r="O83" s="21"/>
      <c r="P83" s="26"/>
      <c r="Q83" s="21"/>
      <c r="R83" s="26"/>
      <c r="S83" s="21"/>
      <c r="T83" s="26"/>
      <c r="U83" s="21"/>
      <c r="V83" s="26"/>
      <c r="W83" s="21"/>
      <c r="X83" s="23" t="s">
        <v>0</v>
      </c>
      <c r="Y83" s="21"/>
      <c r="Z83" s="15">
        <f t="shared" si="8"/>
        <v>0</v>
      </c>
      <c r="AA83" s="21"/>
      <c r="AB83" s="15">
        <v>0</v>
      </c>
      <c r="AC83" s="21"/>
      <c r="AD83" s="15">
        <v>8</v>
      </c>
      <c r="AE83" s="21"/>
      <c r="AF83" s="15">
        <v>7</v>
      </c>
      <c r="AG83" s="21"/>
      <c r="AH83" s="15">
        <v>6</v>
      </c>
      <c r="AI83" s="21"/>
      <c r="AJ83" s="15">
        <v>6</v>
      </c>
      <c r="AK83" s="21"/>
      <c r="AL83" s="15">
        <v>27</v>
      </c>
      <c r="AM83" s="21"/>
      <c r="AN83" s="15">
        <f t="shared" si="9"/>
        <v>0</v>
      </c>
      <c r="AO83" s="15">
        <f t="shared" si="10"/>
        <v>0</v>
      </c>
      <c r="AP83" s="21"/>
      <c r="AQ83" s="15">
        <f t="shared" si="11"/>
        <v>8.4</v>
      </c>
      <c r="AR83" s="21"/>
      <c r="AS83" s="15">
        <f t="shared" si="12"/>
        <v>8.49</v>
      </c>
      <c r="AT83" s="21"/>
      <c r="AU83" s="15">
        <f t="shared" si="13"/>
        <v>6.66</v>
      </c>
      <c r="AV83" s="21"/>
      <c r="AW83" s="15">
        <f t="shared" si="14"/>
        <v>7.08</v>
      </c>
      <c r="AX83" s="21"/>
      <c r="AY83" s="15">
        <f t="shared" si="15"/>
        <v>30.630000000000003</v>
      </c>
      <c r="AZ83" s="22" t="s">
        <v>307</v>
      </c>
      <c r="BA83" s="22" t="s">
        <v>3</v>
      </c>
    </row>
    <row r="84" spans="1:53">
      <c r="A84" s="4"/>
      <c r="B84" s="25"/>
      <c r="C84" s="25" t="s">
        <v>30</v>
      </c>
      <c r="D84" s="21"/>
      <c r="E84" s="21"/>
      <c r="F84" s="21"/>
      <c r="G84" s="21" t="s">
        <v>1</v>
      </c>
      <c r="H84" s="22" t="s">
        <v>5</v>
      </c>
      <c r="I84" s="21"/>
      <c r="J84" s="26"/>
      <c r="K84" s="21"/>
      <c r="L84" s="26"/>
      <c r="M84" s="21"/>
      <c r="N84" s="26"/>
      <c r="O84" s="21"/>
      <c r="P84" s="26"/>
      <c r="Q84" s="21"/>
      <c r="R84" s="26"/>
      <c r="S84" s="21"/>
      <c r="T84" s="26"/>
      <c r="U84" s="21"/>
      <c r="V84" s="26"/>
      <c r="W84" s="21"/>
      <c r="X84" s="23" t="s">
        <v>0</v>
      </c>
      <c r="Y84" s="21"/>
      <c r="Z84" s="15">
        <f t="shared" si="8"/>
        <v>0</v>
      </c>
      <c r="AA84" s="21"/>
      <c r="AB84" s="15">
        <v>0</v>
      </c>
      <c r="AC84" s="21"/>
      <c r="AD84" s="15">
        <v>27</v>
      </c>
      <c r="AE84" s="21"/>
      <c r="AF84" s="15">
        <v>26</v>
      </c>
      <c r="AG84" s="21"/>
      <c r="AH84" s="15">
        <v>26</v>
      </c>
      <c r="AI84" s="21"/>
      <c r="AJ84" s="15">
        <v>26</v>
      </c>
      <c r="AK84" s="21"/>
      <c r="AL84" s="15">
        <v>106</v>
      </c>
      <c r="AM84" s="21"/>
      <c r="AN84" s="15">
        <f t="shared" si="9"/>
        <v>0</v>
      </c>
      <c r="AO84" s="15">
        <f t="shared" si="10"/>
        <v>0</v>
      </c>
      <c r="AP84" s="21"/>
      <c r="AQ84" s="15">
        <f t="shared" si="11"/>
        <v>28.35</v>
      </c>
      <c r="AR84" s="21"/>
      <c r="AS84" s="15">
        <f t="shared" si="12"/>
        <v>28.82</v>
      </c>
      <c r="AT84" s="21"/>
      <c r="AU84" s="15">
        <f t="shared" si="13"/>
        <v>28.86</v>
      </c>
      <c r="AV84" s="21"/>
      <c r="AW84" s="15">
        <f t="shared" si="14"/>
        <v>30.68</v>
      </c>
      <c r="AX84" s="21"/>
      <c r="AY84" s="15">
        <f t="shared" si="15"/>
        <v>116.71000000000001</v>
      </c>
      <c r="AZ84" s="22" t="s">
        <v>307</v>
      </c>
      <c r="BA84" s="22" t="s">
        <v>3</v>
      </c>
    </row>
    <row r="85" spans="1:53">
      <c r="A85" s="4"/>
      <c r="B85" s="25"/>
      <c r="C85" s="24" t="s">
        <v>29</v>
      </c>
      <c r="D85" s="21"/>
      <c r="E85" s="21"/>
      <c r="F85" s="21"/>
      <c r="G85" s="21" t="s">
        <v>1</v>
      </c>
      <c r="H85" s="22"/>
      <c r="I85" s="21"/>
      <c r="J85" s="23"/>
      <c r="K85" s="21"/>
      <c r="L85" s="23"/>
      <c r="M85" s="21"/>
      <c r="N85" s="23"/>
      <c r="O85" s="21"/>
      <c r="P85" s="23"/>
      <c r="Q85" s="21"/>
      <c r="R85" s="23"/>
      <c r="S85" s="21"/>
      <c r="T85" s="23"/>
      <c r="U85" s="21"/>
      <c r="V85" s="23"/>
      <c r="W85" s="21"/>
      <c r="X85" s="22"/>
      <c r="Y85" s="21"/>
      <c r="Z85" s="15">
        <f t="shared" si="8"/>
        <v>0</v>
      </c>
      <c r="AA85" s="21"/>
      <c r="AB85" s="23"/>
      <c r="AC85" s="21"/>
      <c r="AD85" s="23"/>
      <c r="AE85" s="21"/>
      <c r="AF85" s="23"/>
      <c r="AG85" s="21"/>
      <c r="AH85" s="23"/>
      <c r="AI85" s="21"/>
      <c r="AJ85" s="23"/>
      <c r="AK85" s="21"/>
      <c r="AL85" s="23"/>
      <c r="AM85" s="21"/>
      <c r="AN85" s="15">
        <f t="shared" si="9"/>
        <v>0</v>
      </c>
      <c r="AO85" s="15">
        <f t="shared" si="10"/>
        <v>0</v>
      </c>
      <c r="AP85" s="21"/>
      <c r="AQ85" s="15">
        <f t="shared" si="11"/>
        <v>0</v>
      </c>
      <c r="AR85" s="21"/>
      <c r="AS85" s="15">
        <f t="shared" si="12"/>
        <v>0</v>
      </c>
      <c r="AT85" s="21"/>
      <c r="AU85" s="15">
        <f t="shared" si="13"/>
        <v>0</v>
      </c>
      <c r="AV85" s="21"/>
      <c r="AW85" s="15">
        <f t="shared" si="14"/>
        <v>0</v>
      </c>
      <c r="AX85" s="21"/>
      <c r="AY85" s="15">
        <f t="shared" si="15"/>
        <v>0</v>
      </c>
      <c r="AZ85" s="22"/>
      <c r="BA85" s="22"/>
    </row>
    <row r="86" spans="1:53">
      <c r="A86" s="4"/>
      <c r="B86" s="25"/>
      <c r="C86" s="21"/>
      <c r="D86" s="25" t="s">
        <v>28</v>
      </c>
      <c r="E86" s="21"/>
      <c r="F86" s="21"/>
      <c r="G86" s="21" t="s">
        <v>1</v>
      </c>
      <c r="H86" s="22" t="s">
        <v>16</v>
      </c>
      <c r="I86" s="21"/>
      <c r="J86" s="27" t="s">
        <v>423</v>
      </c>
      <c r="K86" s="21"/>
      <c r="L86" s="27">
        <v>1</v>
      </c>
      <c r="M86" s="21"/>
      <c r="N86" s="27">
        <v>6</v>
      </c>
      <c r="O86" s="21"/>
      <c r="P86" s="27">
        <v>6</v>
      </c>
      <c r="Q86" s="21"/>
      <c r="R86" s="27">
        <v>6</v>
      </c>
      <c r="S86" s="21"/>
      <c r="T86" s="27">
        <v>6</v>
      </c>
      <c r="U86" s="21"/>
      <c r="V86" s="27">
        <v>25</v>
      </c>
      <c r="W86" s="21"/>
      <c r="X86" s="23" t="s">
        <v>27</v>
      </c>
      <c r="Y86" s="21"/>
      <c r="Z86" s="15" t="str">
        <f t="shared" si="8"/>
        <v>-</v>
      </c>
      <c r="AA86" s="21"/>
      <c r="AB86" s="15">
        <v>1.5</v>
      </c>
      <c r="AC86" s="21"/>
      <c r="AD86" s="15">
        <v>9</v>
      </c>
      <c r="AE86" s="21"/>
      <c r="AF86" s="15">
        <v>9</v>
      </c>
      <c r="AG86" s="21"/>
      <c r="AH86" s="15">
        <v>9</v>
      </c>
      <c r="AI86" s="21"/>
      <c r="AJ86" s="15">
        <v>9</v>
      </c>
      <c r="AK86" s="21"/>
      <c r="AL86" s="15">
        <v>37.5</v>
      </c>
      <c r="AM86" s="21"/>
      <c r="AN86" s="15" t="str">
        <f t="shared" si="9"/>
        <v>-</v>
      </c>
      <c r="AO86" s="15">
        <f t="shared" si="10"/>
        <v>1.53</v>
      </c>
      <c r="AP86" s="21"/>
      <c r="AQ86" s="15">
        <f t="shared" si="11"/>
        <v>9.4499999999999993</v>
      </c>
      <c r="AR86" s="21"/>
      <c r="AS86" s="15">
        <f t="shared" si="12"/>
        <v>9.6300000000000008</v>
      </c>
      <c r="AT86" s="21"/>
      <c r="AU86" s="15">
        <f t="shared" si="13"/>
        <v>9.99</v>
      </c>
      <c r="AV86" s="21"/>
      <c r="AW86" s="15">
        <f t="shared" si="14"/>
        <v>10.62</v>
      </c>
      <c r="AX86" s="21"/>
      <c r="AY86" s="15">
        <f t="shared" si="15"/>
        <v>41.22</v>
      </c>
      <c r="AZ86" s="22" t="s">
        <v>307</v>
      </c>
      <c r="BA86" s="22" t="s">
        <v>3</v>
      </c>
    </row>
    <row r="87" spans="1:53">
      <c r="A87" s="4"/>
      <c r="B87" s="25"/>
      <c r="C87" s="21"/>
      <c r="D87" s="25" t="s">
        <v>311</v>
      </c>
      <c r="E87" s="21"/>
      <c r="F87" s="21"/>
      <c r="G87" s="21" t="s">
        <v>1</v>
      </c>
      <c r="H87" s="22" t="s">
        <v>16</v>
      </c>
      <c r="I87" s="21"/>
      <c r="J87" s="27" t="s">
        <v>423</v>
      </c>
      <c r="K87" s="21"/>
      <c r="L87" s="27" t="s">
        <v>423</v>
      </c>
      <c r="M87" s="21"/>
      <c r="N87" s="27">
        <v>1</v>
      </c>
      <c r="O87" s="21"/>
      <c r="P87" s="27">
        <v>1</v>
      </c>
      <c r="Q87" s="21"/>
      <c r="R87" s="27">
        <v>1</v>
      </c>
      <c r="S87" s="21"/>
      <c r="T87" s="27">
        <v>1</v>
      </c>
      <c r="U87" s="21"/>
      <c r="V87" s="27">
        <v>4</v>
      </c>
      <c r="W87" s="21"/>
      <c r="X87" s="23" t="s">
        <v>18</v>
      </c>
      <c r="Y87" s="21"/>
      <c r="Z87" s="15" t="str">
        <f t="shared" si="8"/>
        <v>-</v>
      </c>
      <c r="AA87" s="21"/>
      <c r="AB87" s="15">
        <v>0</v>
      </c>
      <c r="AC87" s="21"/>
      <c r="AD87" s="15">
        <v>3.6</v>
      </c>
      <c r="AE87" s="21"/>
      <c r="AF87" s="15">
        <v>3.6</v>
      </c>
      <c r="AG87" s="21"/>
      <c r="AH87" s="15">
        <v>3.6</v>
      </c>
      <c r="AI87" s="21"/>
      <c r="AJ87" s="15">
        <v>3.6</v>
      </c>
      <c r="AK87" s="21"/>
      <c r="AL87" s="15">
        <v>14.4</v>
      </c>
      <c r="AM87" s="21"/>
      <c r="AN87" s="15" t="str">
        <f t="shared" si="9"/>
        <v>-</v>
      </c>
      <c r="AO87" s="15">
        <f t="shared" si="10"/>
        <v>0</v>
      </c>
      <c r="AP87" s="21"/>
      <c r="AQ87" s="15">
        <f t="shared" si="11"/>
        <v>3.7800000000000002</v>
      </c>
      <c r="AR87" s="21"/>
      <c r="AS87" s="15">
        <f t="shared" si="12"/>
        <v>3.8520000000000003</v>
      </c>
      <c r="AT87" s="21"/>
      <c r="AU87" s="15">
        <f t="shared" si="13"/>
        <v>3.996</v>
      </c>
      <c r="AV87" s="21"/>
      <c r="AW87" s="15">
        <f t="shared" si="14"/>
        <v>4.2480000000000002</v>
      </c>
      <c r="AX87" s="21"/>
      <c r="AY87" s="15">
        <f t="shared" si="15"/>
        <v>15.876000000000001</v>
      </c>
      <c r="AZ87" s="22" t="s">
        <v>307</v>
      </c>
      <c r="BA87" s="22" t="s">
        <v>3</v>
      </c>
    </row>
    <row r="88" spans="1:53">
      <c r="A88" s="4"/>
      <c r="B88" s="25"/>
      <c r="C88" s="21"/>
      <c r="D88" s="25" t="s">
        <v>26</v>
      </c>
      <c r="E88" s="21"/>
      <c r="F88" s="21"/>
      <c r="G88" s="21" t="s">
        <v>1</v>
      </c>
      <c r="H88" s="22" t="s">
        <v>16</v>
      </c>
      <c r="I88" s="21"/>
      <c r="J88" s="27">
        <v>0</v>
      </c>
      <c r="K88" s="21"/>
      <c r="L88" s="27">
        <v>0</v>
      </c>
      <c r="M88" s="21"/>
      <c r="N88" s="27">
        <v>3</v>
      </c>
      <c r="O88" s="21"/>
      <c r="P88" s="27">
        <v>3</v>
      </c>
      <c r="Q88" s="21"/>
      <c r="R88" s="27">
        <v>3</v>
      </c>
      <c r="S88" s="21"/>
      <c r="T88" s="27">
        <v>3</v>
      </c>
      <c r="U88" s="21"/>
      <c r="V88" s="27">
        <v>12</v>
      </c>
      <c r="W88" s="21"/>
      <c r="X88" s="23" t="s">
        <v>27</v>
      </c>
      <c r="Y88" s="21"/>
      <c r="Z88" s="11">
        <f t="shared" si="8"/>
        <v>0</v>
      </c>
      <c r="AA88" s="32"/>
      <c r="AB88" s="11">
        <v>0</v>
      </c>
      <c r="AC88" s="32"/>
      <c r="AD88" s="11">
        <v>4.5</v>
      </c>
      <c r="AE88" s="32"/>
      <c r="AF88" s="11">
        <v>4.5</v>
      </c>
      <c r="AG88" s="32"/>
      <c r="AH88" s="11">
        <v>4.5</v>
      </c>
      <c r="AI88" s="32"/>
      <c r="AJ88" s="11">
        <v>4.5</v>
      </c>
      <c r="AK88" s="32"/>
      <c r="AL88" s="11">
        <v>18</v>
      </c>
      <c r="AM88" s="21"/>
      <c r="AN88" s="11">
        <f t="shared" si="9"/>
        <v>0</v>
      </c>
      <c r="AO88" s="11">
        <f t="shared" si="10"/>
        <v>0</v>
      </c>
      <c r="AP88" s="32"/>
      <c r="AQ88" s="11">
        <f t="shared" si="11"/>
        <v>4.7249999999999996</v>
      </c>
      <c r="AR88" s="32"/>
      <c r="AS88" s="11">
        <f t="shared" si="12"/>
        <v>4.8150000000000004</v>
      </c>
      <c r="AT88" s="32"/>
      <c r="AU88" s="11">
        <f t="shared" si="13"/>
        <v>4.9950000000000001</v>
      </c>
      <c r="AV88" s="32"/>
      <c r="AW88" s="11">
        <f t="shared" si="14"/>
        <v>5.31</v>
      </c>
      <c r="AX88" s="32"/>
      <c r="AY88" s="11">
        <f t="shared" si="15"/>
        <v>19.844999999999999</v>
      </c>
      <c r="AZ88" s="22" t="s">
        <v>307</v>
      </c>
      <c r="BA88" s="22" t="s">
        <v>3</v>
      </c>
    </row>
    <row r="89" spans="1:53">
      <c r="A89" s="4"/>
      <c r="B89" s="25"/>
      <c r="C89" s="24" t="s">
        <v>24</v>
      </c>
      <c r="D89" s="21"/>
      <c r="E89" s="21"/>
      <c r="F89" s="21"/>
      <c r="G89" s="21" t="s">
        <v>1</v>
      </c>
      <c r="H89" s="22" t="s">
        <v>0</v>
      </c>
      <c r="I89" s="21"/>
      <c r="J89" s="26"/>
      <c r="K89" s="21"/>
      <c r="L89" s="26"/>
      <c r="M89" s="21"/>
      <c r="N89" s="26"/>
      <c r="O89" s="21"/>
      <c r="P89" s="26"/>
      <c r="Q89" s="21"/>
      <c r="R89" s="26"/>
      <c r="S89" s="21"/>
      <c r="T89" s="26"/>
      <c r="U89" s="21"/>
      <c r="V89" s="26"/>
      <c r="W89" s="21"/>
      <c r="X89" s="23" t="s">
        <v>0</v>
      </c>
      <c r="Y89" s="21"/>
      <c r="Z89" s="15">
        <f t="shared" si="8"/>
        <v>0</v>
      </c>
      <c r="AA89" s="21"/>
      <c r="AB89" s="15">
        <v>1.5</v>
      </c>
      <c r="AC89" s="21"/>
      <c r="AD89" s="15">
        <v>17.100000000000001</v>
      </c>
      <c r="AE89" s="21"/>
      <c r="AF89" s="15">
        <v>17.100000000000001</v>
      </c>
      <c r="AG89" s="21"/>
      <c r="AH89" s="15">
        <v>17.100000000000001</v>
      </c>
      <c r="AI89" s="21"/>
      <c r="AJ89" s="15">
        <v>17.100000000000001</v>
      </c>
      <c r="AK89" s="21"/>
      <c r="AL89" s="15">
        <v>69.900000000000006</v>
      </c>
      <c r="AM89" s="21"/>
      <c r="AN89" s="15">
        <f t="shared" si="9"/>
        <v>0</v>
      </c>
      <c r="AO89" s="15">
        <f t="shared" si="10"/>
        <v>1.53</v>
      </c>
      <c r="AP89" s="21"/>
      <c r="AQ89" s="15">
        <f t="shared" si="11"/>
        <v>17.955000000000002</v>
      </c>
      <c r="AR89" s="21"/>
      <c r="AS89" s="15">
        <f t="shared" si="12"/>
        <v>18.297000000000001</v>
      </c>
      <c r="AT89" s="21"/>
      <c r="AU89" s="15">
        <f t="shared" si="13"/>
        <v>18.981000000000002</v>
      </c>
      <c r="AV89" s="21"/>
      <c r="AW89" s="15">
        <f t="shared" si="14"/>
        <v>20.178000000000001</v>
      </c>
      <c r="AX89" s="21"/>
      <c r="AY89" s="15">
        <f t="shared" si="15"/>
        <v>76.941000000000003</v>
      </c>
      <c r="AZ89" s="22" t="s">
        <v>0</v>
      </c>
      <c r="BA89" s="22" t="s">
        <v>0</v>
      </c>
    </row>
    <row r="90" spans="1:53">
      <c r="A90" s="4"/>
      <c r="B90" s="25"/>
      <c r="C90" s="24" t="s">
        <v>23</v>
      </c>
      <c r="D90" s="21"/>
      <c r="E90" s="21"/>
      <c r="F90" s="21"/>
      <c r="G90" s="21" t="s">
        <v>1</v>
      </c>
      <c r="H90" s="22"/>
      <c r="I90" s="21"/>
      <c r="J90" s="23"/>
      <c r="K90" s="21"/>
      <c r="L90" s="23"/>
      <c r="M90" s="21"/>
      <c r="N90" s="23"/>
      <c r="O90" s="21"/>
      <c r="P90" s="23"/>
      <c r="Q90" s="21"/>
      <c r="R90" s="23"/>
      <c r="S90" s="21"/>
      <c r="T90" s="23"/>
      <c r="U90" s="21"/>
      <c r="V90" s="23"/>
      <c r="W90" s="21"/>
      <c r="X90" s="22"/>
      <c r="Y90" s="21"/>
      <c r="Z90" s="15">
        <f t="shared" si="8"/>
        <v>0</v>
      </c>
      <c r="AA90" s="21"/>
      <c r="AB90" s="23"/>
      <c r="AC90" s="21"/>
      <c r="AD90" s="23"/>
      <c r="AE90" s="21"/>
      <c r="AF90" s="23"/>
      <c r="AG90" s="21"/>
      <c r="AH90" s="23"/>
      <c r="AI90" s="21"/>
      <c r="AJ90" s="23"/>
      <c r="AK90" s="21"/>
      <c r="AL90" s="23"/>
      <c r="AM90" s="21"/>
      <c r="AN90" s="15">
        <f t="shared" si="9"/>
        <v>0</v>
      </c>
      <c r="AO90" s="15">
        <f t="shared" si="10"/>
        <v>0</v>
      </c>
      <c r="AP90" s="21"/>
      <c r="AQ90" s="15">
        <f t="shared" si="11"/>
        <v>0</v>
      </c>
      <c r="AR90" s="21"/>
      <c r="AS90" s="15">
        <f t="shared" si="12"/>
        <v>0</v>
      </c>
      <c r="AT90" s="21"/>
      <c r="AU90" s="15">
        <f t="shared" si="13"/>
        <v>0</v>
      </c>
      <c r="AV90" s="21"/>
      <c r="AW90" s="15">
        <f t="shared" si="14"/>
        <v>0</v>
      </c>
      <c r="AX90" s="21"/>
      <c r="AY90" s="15">
        <f t="shared" si="15"/>
        <v>0</v>
      </c>
      <c r="AZ90" s="22"/>
      <c r="BA90" s="22"/>
    </row>
    <row r="91" spans="1:53">
      <c r="A91" s="4"/>
      <c r="B91" s="25"/>
      <c r="C91" s="21"/>
      <c r="D91" s="24" t="s">
        <v>22</v>
      </c>
      <c r="E91" s="21"/>
      <c r="F91" s="21"/>
      <c r="G91" s="21" t="s">
        <v>1</v>
      </c>
      <c r="H91" s="22"/>
      <c r="I91" s="21"/>
      <c r="J91" s="23"/>
      <c r="K91" s="21"/>
      <c r="L91" s="23"/>
      <c r="M91" s="21"/>
      <c r="N91" s="23"/>
      <c r="O91" s="21"/>
      <c r="P91" s="23"/>
      <c r="Q91" s="21"/>
      <c r="R91" s="23"/>
      <c r="S91" s="21"/>
      <c r="T91" s="23"/>
      <c r="U91" s="21"/>
      <c r="V91" s="23"/>
      <c r="W91" s="21"/>
      <c r="X91" s="22"/>
      <c r="Y91" s="21"/>
      <c r="Z91" s="15">
        <f t="shared" si="8"/>
        <v>0</v>
      </c>
      <c r="AA91" s="21"/>
      <c r="AB91" s="23"/>
      <c r="AC91" s="21"/>
      <c r="AD91" s="23"/>
      <c r="AE91" s="21"/>
      <c r="AF91" s="23"/>
      <c r="AG91" s="21"/>
      <c r="AH91" s="23"/>
      <c r="AI91" s="21"/>
      <c r="AJ91" s="23"/>
      <c r="AK91" s="21"/>
      <c r="AL91" s="23"/>
      <c r="AM91" s="21"/>
      <c r="AN91" s="15">
        <f t="shared" si="9"/>
        <v>0</v>
      </c>
      <c r="AO91" s="15">
        <f t="shared" si="10"/>
        <v>0</v>
      </c>
      <c r="AP91" s="21"/>
      <c r="AQ91" s="15">
        <f t="shared" si="11"/>
        <v>0</v>
      </c>
      <c r="AR91" s="21"/>
      <c r="AS91" s="15">
        <f t="shared" si="12"/>
        <v>0</v>
      </c>
      <c r="AT91" s="21"/>
      <c r="AU91" s="15">
        <f t="shared" si="13"/>
        <v>0</v>
      </c>
      <c r="AV91" s="21"/>
      <c r="AW91" s="15">
        <f t="shared" si="14"/>
        <v>0</v>
      </c>
      <c r="AX91" s="21"/>
      <c r="AY91" s="15">
        <f t="shared" si="15"/>
        <v>0</v>
      </c>
      <c r="AZ91" s="22"/>
      <c r="BA91" s="22"/>
    </row>
    <row r="92" spans="1:53">
      <c r="A92" s="4"/>
      <c r="B92" s="25"/>
      <c r="C92" s="21"/>
      <c r="D92" s="21"/>
      <c r="E92" s="25" t="s">
        <v>21</v>
      </c>
      <c r="F92" s="21"/>
      <c r="G92" s="21" t="s">
        <v>1</v>
      </c>
      <c r="H92" s="22" t="s">
        <v>16</v>
      </c>
      <c r="I92" s="21"/>
      <c r="J92" s="27" t="s">
        <v>423</v>
      </c>
      <c r="K92" s="21"/>
      <c r="L92" s="27" t="s">
        <v>423</v>
      </c>
      <c r="M92" s="21"/>
      <c r="N92" s="27">
        <v>1</v>
      </c>
      <c r="O92" s="21"/>
      <c r="P92" s="27">
        <v>1</v>
      </c>
      <c r="Q92" s="21"/>
      <c r="R92" s="27">
        <v>1</v>
      </c>
      <c r="S92" s="21"/>
      <c r="T92" s="27">
        <v>1</v>
      </c>
      <c r="U92" s="21"/>
      <c r="V92" s="27">
        <v>4</v>
      </c>
      <c r="W92" s="21"/>
      <c r="X92" s="23" t="s">
        <v>18</v>
      </c>
      <c r="Y92" s="21"/>
      <c r="Z92" s="15" t="str">
        <f t="shared" si="8"/>
        <v>-</v>
      </c>
      <c r="AA92" s="21"/>
      <c r="AB92" s="15"/>
      <c r="AC92" s="21"/>
      <c r="AD92" s="15">
        <v>3.6</v>
      </c>
      <c r="AE92" s="21"/>
      <c r="AF92" s="15">
        <v>3.6</v>
      </c>
      <c r="AG92" s="21"/>
      <c r="AH92" s="15">
        <v>3.6</v>
      </c>
      <c r="AI92" s="21"/>
      <c r="AJ92" s="15">
        <v>3.6</v>
      </c>
      <c r="AK92" s="21"/>
      <c r="AL92" s="15">
        <v>14.4</v>
      </c>
      <c r="AM92" s="21"/>
      <c r="AN92" s="15" t="str">
        <f t="shared" si="9"/>
        <v>-</v>
      </c>
      <c r="AO92" s="15">
        <f t="shared" si="10"/>
        <v>0</v>
      </c>
      <c r="AP92" s="21"/>
      <c r="AQ92" s="15">
        <f t="shared" si="11"/>
        <v>3.7800000000000002</v>
      </c>
      <c r="AR92" s="21"/>
      <c r="AS92" s="15">
        <f t="shared" si="12"/>
        <v>3.8520000000000003</v>
      </c>
      <c r="AT92" s="21"/>
      <c r="AU92" s="15">
        <f t="shared" si="13"/>
        <v>3.996</v>
      </c>
      <c r="AV92" s="21"/>
      <c r="AW92" s="15">
        <f t="shared" si="14"/>
        <v>4.2480000000000002</v>
      </c>
      <c r="AX92" s="21"/>
      <c r="AY92" s="15">
        <f t="shared" si="15"/>
        <v>15.876000000000001</v>
      </c>
      <c r="AZ92" s="22" t="s">
        <v>307</v>
      </c>
      <c r="BA92" s="22" t="s">
        <v>14</v>
      </c>
    </row>
    <row r="93" spans="1:53">
      <c r="A93" s="4"/>
      <c r="B93" s="25"/>
      <c r="C93" s="21"/>
      <c r="D93" s="21"/>
      <c r="E93" s="25" t="s">
        <v>310</v>
      </c>
      <c r="F93" s="21"/>
      <c r="G93" s="21" t="s">
        <v>1</v>
      </c>
      <c r="H93" s="22" t="s">
        <v>16</v>
      </c>
      <c r="I93" s="21"/>
      <c r="J93" s="27" t="s">
        <v>423</v>
      </c>
      <c r="K93" s="21"/>
      <c r="L93" s="27" t="s">
        <v>423</v>
      </c>
      <c r="M93" s="21"/>
      <c r="N93" s="27">
        <v>1</v>
      </c>
      <c r="O93" s="21"/>
      <c r="P93" s="27">
        <v>1</v>
      </c>
      <c r="Q93" s="21"/>
      <c r="R93" s="27">
        <v>1</v>
      </c>
      <c r="S93" s="21"/>
      <c r="T93" s="27">
        <v>1</v>
      </c>
      <c r="U93" s="21"/>
      <c r="V93" s="27">
        <v>4</v>
      </c>
      <c r="W93" s="21"/>
      <c r="X93" s="23" t="s">
        <v>18</v>
      </c>
      <c r="Y93" s="21"/>
      <c r="Z93" s="15" t="str">
        <f t="shared" si="8"/>
        <v>-</v>
      </c>
      <c r="AA93" s="21"/>
      <c r="AB93" s="15"/>
      <c r="AC93" s="21"/>
      <c r="AD93" s="15">
        <v>3.6</v>
      </c>
      <c r="AE93" s="21"/>
      <c r="AF93" s="15">
        <v>3.6</v>
      </c>
      <c r="AG93" s="21"/>
      <c r="AH93" s="15">
        <v>3.6</v>
      </c>
      <c r="AI93" s="21"/>
      <c r="AJ93" s="15">
        <v>3.6</v>
      </c>
      <c r="AK93" s="21"/>
      <c r="AL93" s="15">
        <v>14.4</v>
      </c>
      <c r="AM93" s="21"/>
      <c r="AN93" s="15" t="str">
        <f t="shared" si="9"/>
        <v>-</v>
      </c>
      <c r="AO93" s="15">
        <f t="shared" si="10"/>
        <v>0</v>
      </c>
      <c r="AP93" s="21"/>
      <c r="AQ93" s="15">
        <f t="shared" si="11"/>
        <v>3.7800000000000002</v>
      </c>
      <c r="AR93" s="21"/>
      <c r="AS93" s="15">
        <f t="shared" si="12"/>
        <v>3.8520000000000003</v>
      </c>
      <c r="AT93" s="21"/>
      <c r="AU93" s="15">
        <f t="shared" si="13"/>
        <v>3.996</v>
      </c>
      <c r="AV93" s="21"/>
      <c r="AW93" s="15">
        <f t="shared" si="14"/>
        <v>4.2480000000000002</v>
      </c>
      <c r="AX93" s="21"/>
      <c r="AY93" s="15">
        <f t="shared" si="15"/>
        <v>15.876000000000001</v>
      </c>
      <c r="AZ93" s="22" t="s">
        <v>307</v>
      </c>
      <c r="BA93" s="22" t="s">
        <v>14</v>
      </c>
    </row>
    <row r="94" spans="1:53">
      <c r="A94" s="4"/>
      <c r="B94" s="25"/>
      <c r="C94" s="21"/>
      <c r="D94" s="21"/>
      <c r="E94" s="25" t="s">
        <v>19</v>
      </c>
      <c r="F94" s="21"/>
      <c r="G94" s="21" t="s">
        <v>1</v>
      </c>
      <c r="H94" s="22" t="s">
        <v>16</v>
      </c>
      <c r="I94" s="21"/>
      <c r="J94" s="27" t="s">
        <v>423</v>
      </c>
      <c r="K94" s="21"/>
      <c r="L94" s="27" t="s">
        <v>423</v>
      </c>
      <c r="M94" s="21"/>
      <c r="N94" s="27">
        <v>1</v>
      </c>
      <c r="O94" s="21"/>
      <c r="P94" s="27">
        <v>1</v>
      </c>
      <c r="Q94" s="21"/>
      <c r="R94" s="27">
        <v>1</v>
      </c>
      <c r="S94" s="21"/>
      <c r="T94" s="27">
        <v>1</v>
      </c>
      <c r="U94" s="21"/>
      <c r="V94" s="27">
        <v>4</v>
      </c>
      <c r="W94" s="21"/>
      <c r="X94" s="23" t="s">
        <v>18</v>
      </c>
      <c r="Y94" s="21"/>
      <c r="Z94" s="15" t="str">
        <f t="shared" si="8"/>
        <v>-</v>
      </c>
      <c r="AA94" s="21"/>
      <c r="AB94" s="15"/>
      <c r="AC94" s="21"/>
      <c r="AD94" s="15">
        <v>3.6</v>
      </c>
      <c r="AE94" s="21"/>
      <c r="AF94" s="15">
        <v>3.6</v>
      </c>
      <c r="AG94" s="21"/>
      <c r="AH94" s="15">
        <v>3.6</v>
      </c>
      <c r="AI94" s="21"/>
      <c r="AJ94" s="15">
        <v>3.6</v>
      </c>
      <c r="AK94" s="21"/>
      <c r="AL94" s="15">
        <v>14.4</v>
      </c>
      <c r="AM94" s="21"/>
      <c r="AN94" s="15" t="str">
        <f t="shared" si="9"/>
        <v>-</v>
      </c>
      <c r="AO94" s="15">
        <f t="shared" si="10"/>
        <v>0</v>
      </c>
      <c r="AP94" s="21"/>
      <c r="AQ94" s="15">
        <f t="shared" si="11"/>
        <v>3.7800000000000002</v>
      </c>
      <c r="AR94" s="21"/>
      <c r="AS94" s="15">
        <f t="shared" si="12"/>
        <v>3.8520000000000003</v>
      </c>
      <c r="AT94" s="21"/>
      <c r="AU94" s="15">
        <f t="shared" si="13"/>
        <v>3.996</v>
      </c>
      <c r="AV94" s="21"/>
      <c r="AW94" s="15">
        <f t="shared" si="14"/>
        <v>4.2480000000000002</v>
      </c>
      <c r="AX94" s="21"/>
      <c r="AY94" s="15">
        <f t="shared" si="15"/>
        <v>15.876000000000001</v>
      </c>
      <c r="AZ94" s="22" t="s">
        <v>307</v>
      </c>
      <c r="BA94" s="22" t="s">
        <v>14</v>
      </c>
    </row>
    <row r="95" spans="1:53">
      <c r="A95" s="4"/>
      <c r="B95" s="25"/>
      <c r="C95" s="21"/>
      <c r="D95" s="21"/>
      <c r="E95" s="25" t="s">
        <v>17</v>
      </c>
      <c r="F95" s="21"/>
      <c r="G95" s="21" t="s">
        <v>1</v>
      </c>
      <c r="H95" s="22" t="s">
        <v>16</v>
      </c>
      <c r="I95" s="21"/>
      <c r="J95" s="27" t="s">
        <v>423</v>
      </c>
      <c r="K95" s="21"/>
      <c r="L95" s="27">
        <v>3</v>
      </c>
      <c r="M95" s="21"/>
      <c r="N95" s="27">
        <v>6</v>
      </c>
      <c r="O95" s="21"/>
      <c r="P95" s="27">
        <v>6</v>
      </c>
      <c r="Q95" s="21"/>
      <c r="R95" s="27">
        <v>6</v>
      </c>
      <c r="S95" s="21"/>
      <c r="T95" s="27">
        <v>6</v>
      </c>
      <c r="U95" s="21"/>
      <c r="V95" s="27">
        <v>27</v>
      </c>
      <c r="W95" s="21"/>
      <c r="X95" s="23" t="s">
        <v>15</v>
      </c>
      <c r="Y95" s="21"/>
      <c r="Z95" s="15" t="str">
        <f t="shared" si="8"/>
        <v>-</v>
      </c>
      <c r="AA95" s="21"/>
      <c r="AB95" s="15">
        <v>5.4</v>
      </c>
      <c r="AC95" s="21"/>
      <c r="AD95" s="15">
        <v>10.8</v>
      </c>
      <c r="AE95" s="21"/>
      <c r="AF95" s="15">
        <v>10.8</v>
      </c>
      <c r="AG95" s="21"/>
      <c r="AH95" s="15">
        <v>10.8</v>
      </c>
      <c r="AI95" s="21"/>
      <c r="AJ95" s="15">
        <v>10.8</v>
      </c>
      <c r="AK95" s="21"/>
      <c r="AL95" s="15">
        <v>48.6</v>
      </c>
      <c r="AM95" s="21"/>
      <c r="AN95" s="15" t="str">
        <f t="shared" si="9"/>
        <v>-</v>
      </c>
      <c r="AO95" s="15">
        <f t="shared" si="10"/>
        <v>5.508</v>
      </c>
      <c r="AP95" s="21"/>
      <c r="AQ95" s="15">
        <f t="shared" si="11"/>
        <v>11.34</v>
      </c>
      <c r="AR95" s="21"/>
      <c r="AS95" s="15">
        <f t="shared" si="12"/>
        <v>11.556000000000001</v>
      </c>
      <c r="AT95" s="21"/>
      <c r="AU95" s="15">
        <f t="shared" si="13"/>
        <v>11.988000000000001</v>
      </c>
      <c r="AV95" s="21"/>
      <c r="AW95" s="15">
        <f t="shared" si="14"/>
        <v>12.744</v>
      </c>
      <c r="AX95" s="21"/>
      <c r="AY95" s="15">
        <f t="shared" si="15"/>
        <v>53.136000000000003</v>
      </c>
      <c r="AZ95" s="22" t="s">
        <v>307</v>
      </c>
      <c r="BA95" s="22" t="s">
        <v>14</v>
      </c>
    </row>
    <row r="96" spans="1:53">
      <c r="A96" s="4"/>
      <c r="B96" s="25"/>
      <c r="C96" s="21"/>
      <c r="D96" s="21"/>
      <c r="E96" s="25" t="s">
        <v>309</v>
      </c>
      <c r="F96" s="21"/>
      <c r="G96" s="21" t="s">
        <v>1</v>
      </c>
      <c r="H96" s="22" t="s">
        <v>5</v>
      </c>
      <c r="I96" s="21"/>
      <c r="J96" s="26"/>
      <c r="K96" s="21"/>
      <c r="L96" s="26"/>
      <c r="M96" s="21"/>
      <c r="N96" s="26"/>
      <c r="O96" s="21"/>
      <c r="P96" s="26"/>
      <c r="Q96" s="21"/>
      <c r="R96" s="26"/>
      <c r="S96" s="21"/>
      <c r="T96" s="26"/>
      <c r="U96" s="21"/>
      <c r="V96" s="26"/>
      <c r="W96" s="21"/>
      <c r="X96" s="23" t="s">
        <v>0</v>
      </c>
      <c r="Y96" s="21"/>
      <c r="Z96" s="11">
        <f t="shared" si="8"/>
        <v>0</v>
      </c>
      <c r="AA96" s="32"/>
      <c r="AB96" s="11">
        <v>0</v>
      </c>
      <c r="AC96" s="32"/>
      <c r="AD96" s="11">
        <v>20</v>
      </c>
      <c r="AE96" s="32"/>
      <c r="AF96" s="11">
        <v>20</v>
      </c>
      <c r="AG96" s="32"/>
      <c r="AH96" s="11">
        <v>20</v>
      </c>
      <c r="AI96" s="32"/>
      <c r="AJ96" s="11">
        <v>20</v>
      </c>
      <c r="AK96" s="32"/>
      <c r="AL96" s="11">
        <v>80</v>
      </c>
      <c r="AM96" s="21"/>
      <c r="AN96" s="11">
        <f t="shared" si="9"/>
        <v>0</v>
      </c>
      <c r="AO96" s="11">
        <f t="shared" si="10"/>
        <v>0</v>
      </c>
      <c r="AP96" s="32"/>
      <c r="AQ96" s="11">
        <f t="shared" si="11"/>
        <v>21</v>
      </c>
      <c r="AR96" s="32"/>
      <c r="AS96" s="11">
        <f t="shared" si="12"/>
        <v>21.4</v>
      </c>
      <c r="AT96" s="32"/>
      <c r="AU96" s="11">
        <f t="shared" si="13"/>
        <v>22.2</v>
      </c>
      <c r="AV96" s="32"/>
      <c r="AW96" s="11">
        <f t="shared" si="14"/>
        <v>23.6</v>
      </c>
      <c r="AX96" s="32"/>
      <c r="AY96" s="11">
        <f t="shared" si="15"/>
        <v>88.199999999999989</v>
      </c>
      <c r="AZ96" s="22" t="s">
        <v>307</v>
      </c>
      <c r="BA96" s="22" t="s">
        <v>3</v>
      </c>
    </row>
    <row r="97" spans="1:53">
      <c r="A97" s="4"/>
      <c r="B97" s="25"/>
      <c r="C97" s="21"/>
      <c r="D97" s="24" t="s">
        <v>13</v>
      </c>
      <c r="E97" s="21"/>
      <c r="F97" s="21"/>
      <c r="G97" s="21" t="s">
        <v>1</v>
      </c>
      <c r="H97" s="22" t="s">
        <v>0</v>
      </c>
      <c r="I97" s="21"/>
      <c r="J97" s="26"/>
      <c r="K97" s="21"/>
      <c r="L97" s="26"/>
      <c r="M97" s="21"/>
      <c r="N97" s="26"/>
      <c r="O97" s="21"/>
      <c r="P97" s="26"/>
      <c r="Q97" s="21"/>
      <c r="R97" s="26"/>
      <c r="S97" s="21"/>
      <c r="T97" s="26"/>
      <c r="U97" s="21"/>
      <c r="V97" s="26"/>
      <c r="W97" s="21"/>
      <c r="X97" s="23" t="s">
        <v>0</v>
      </c>
      <c r="Y97" s="21"/>
      <c r="Z97" s="15">
        <f t="shared" si="8"/>
        <v>0</v>
      </c>
      <c r="AA97" s="21"/>
      <c r="AB97" s="15">
        <v>5.4</v>
      </c>
      <c r="AC97" s="21"/>
      <c r="AD97" s="15">
        <v>41.6</v>
      </c>
      <c r="AE97" s="21"/>
      <c r="AF97" s="15">
        <v>41.6</v>
      </c>
      <c r="AG97" s="21"/>
      <c r="AH97" s="15">
        <v>41.6</v>
      </c>
      <c r="AI97" s="21"/>
      <c r="AJ97" s="15">
        <v>41.6</v>
      </c>
      <c r="AK97" s="21"/>
      <c r="AL97" s="15">
        <v>171.8</v>
      </c>
      <c r="AM97" s="21"/>
      <c r="AN97" s="15">
        <f t="shared" si="9"/>
        <v>0</v>
      </c>
      <c r="AO97" s="15">
        <f t="shared" si="10"/>
        <v>5.508</v>
      </c>
      <c r="AP97" s="21"/>
      <c r="AQ97" s="15">
        <f t="shared" si="11"/>
        <v>43.68</v>
      </c>
      <c r="AR97" s="21"/>
      <c r="AS97" s="15">
        <f t="shared" si="12"/>
        <v>44.512</v>
      </c>
      <c r="AT97" s="21"/>
      <c r="AU97" s="15">
        <f t="shared" si="13"/>
        <v>46.176000000000002</v>
      </c>
      <c r="AV97" s="21"/>
      <c r="AW97" s="15">
        <f t="shared" si="14"/>
        <v>49.088000000000001</v>
      </c>
      <c r="AX97" s="21"/>
      <c r="AY97" s="15">
        <f t="shared" si="15"/>
        <v>188.964</v>
      </c>
      <c r="AZ97" s="22" t="s">
        <v>0</v>
      </c>
      <c r="BA97" s="22" t="s">
        <v>0</v>
      </c>
    </row>
    <row r="98" spans="1:53">
      <c r="B98" s="21"/>
      <c r="C98" s="21"/>
      <c r="D98" s="24" t="s">
        <v>12</v>
      </c>
      <c r="E98" s="21"/>
      <c r="F98" s="21"/>
      <c r="G98" s="21" t="s">
        <v>1</v>
      </c>
      <c r="H98" s="22"/>
      <c r="I98" s="21"/>
      <c r="J98" s="23"/>
      <c r="K98" s="21"/>
      <c r="L98" s="23"/>
      <c r="M98" s="21"/>
      <c r="N98" s="23"/>
      <c r="O98" s="21"/>
      <c r="P98" s="23"/>
      <c r="Q98" s="21"/>
      <c r="R98" s="23"/>
      <c r="S98" s="21"/>
      <c r="T98" s="23"/>
      <c r="U98" s="21"/>
      <c r="V98" s="23"/>
      <c r="W98" s="21"/>
      <c r="X98" s="22"/>
      <c r="Y98" s="21"/>
      <c r="Z98" s="15">
        <f t="shared" si="8"/>
        <v>0</v>
      </c>
      <c r="AA98" s="21"/>
      <c r="AB98" s="23"/>
      <c r="AC98" s="21"/>
      <c r="AD98" s="23"/>
      <c r="AE98" s="21"/>
      <c r="AF98" s="23"/>
      <c r="AG98" s="21"/>
      <c r="AH98" s="23"/>
      <c r="AI98" s="21"/>
      <c r="AJ98" s="23"/>
      <c r="AK98" s="21"/>
      <c r="AL98" s="23"/>
      <c r="AM98" s="21"/>
      <c r="AN98" s="15">
        <f t="shared" si="9"/>
        <v>0</v>
      </c>
      <c r="AO98" s="15">
        <f t="shared" si="10"/>
        <v>0</v>
      </c>
      <c r="AP98" s="21"/>
      <c r="AQ98" s="15">
        <f t="shared" si="11"/>
        <v>0</v>
      </c>
      <c r="AR98" s="21"/>
      <c r="AS98" s="15">
        <f t="shared" si="12"/>
        <v>0</v>
      </c>
      <c r="AT98" s="21"/>
      <c r="AU98" s="15">
        <f t="shared" si="13"/>
        <v>0</v>
      </c>
      <c r="AV98" s="21"/>
      <c r="AW98" s="15">
        <f t="shared" si="14"/>
        <v>0</v>
      </c>
      <c r="AX98" s="21"/>
      <c r="AY98" s="15">
        <f t="shared" si="15"/>
        <v>0</v>
      </c>
      <c r="AZ98" s="22"/>
      <c r="BA98" s="22"/>
    </row>
    <row r="99" spans="1:53">
      <c r="B99" s="21"/>
      <c r="C99" s="21"/>
      <c r="D99" s="21"/>
      <c r="E99" s="25" t="s">
        <v>11</v>
      </c>
      <c r="F99" s="21"/>
      <c r="G99" s="21" t="s">
        <v>1</v>
      </c>
      <c r="H99" s="22" t="s">
        <v>5</v>
      </c>
      <c r="I99" s="21"/>
      <c r="J99" s="26"/>
      <c r="K99" s="21"/>
      <c r="L99" s="26"/>
      <c r="M99" s="21"/>
      <c r="N99" s="26"/>
      <c r="O99" s="21"/>
      <c r="P99" s="26"/>
      <c r="Q99" s="21"/>
      <c r="R99" s="26"/>
      <c r="S99" s="21"/>
      <c r="T99" s="26"/>
      <c r="U99" s="21"/>
      <c r="V99" s="26"/>
      <c r="W99" s="21"/>
      <c r="X99" s="23" t="s">
        <v>0</v>
      </c>
      <c r="Y99" s="21"/>
      <c r="Z99" s="15">
        <v>5</v>
      </c>
      <c r="AA99" s="21"/>
      <c r="AB99" s="15">
        <v>5</v>
      </c>
      <c r="AC99" s="21"/>
      <c r="AD99" s="15">
        <v>13</v>
      </c>
      <c r="AE99" s="21"/>
      <c r="AF99" s="15">
        <v>13</v>
      </c>
      <c r="AG99" s="21"/>
      <c r="AH99" s="15">
        <v>13</v>
      </c>
      <c r="AI99" s="21"/>
      <c r="AJ99" s="15">
        <v>13</v>
      </c>
      <c r="AK99" s="21"/>
      <c r="AL99" s="15">
        <v>62</v>
      </c>
      <c r="AM99" s="21"/>
      <c r="AN99" s="15">
        <f t="shared" si="9"/>
        <v>5</v>
      </c>
      <c r="AO99" s="15">
        <f t="shared" si="10"/>
        <v>5.0999999999999996</v>
      </c>
      <c r="AP99" s="21"/>
      <c r="AQ99" s="15">
        <f t="shared" si="11"/>
        <v>13.65</v>
      </c>
      <c r="AR99" s="21"/>
      <c r="AS99" s="15">
        <f t="shared" si="12"/>
        <v>13.91</v>
      </c>
      <c r="AT99" s="21"/>
      <c r="AU99" s="15">
        <f t="shared" si="13"/>
        <v>14.43</v>
      </c>
      <c r="AV99" s="21"/>
      <c r="AW99" s="15">
        <f t="shared" si="14"/>
        <v>15.34</v>
      </c>
      <c r="AX99" s="21"/>
      <c r="AY99" s="15">
        <f t="shared" si="15"/>
        <v>67.429999999999993</v>
      </c>
      <c r="AZ99" s="22" t="s">
        <v>307</v>
      </c>
      <c r="BA99" s="22" t="s">
        <v>9</v>
      </c>
    </row>
    <row r="100" spans="1:53">
      <c r="B100" s="21"/>
      <c r="C100" s="21"/>
      <c r="D100" s="21"/>
      <c r="E100" s="25" t="s">
        <v>10</v>
      </c>
      <c r="F100" s="21"/>
      <c r="G100" s="21" t="s">
        <v>1</v>
      </c>
      <c r="H100" s="22" t="s">
        <v>5</v>
      </c>
      <c r="I100" s="21"/>
      <c r="J100" s="26"/>
      <c r="K100" s="21"/>
      <c r="L100" s="26"/>
      <c r="M100" s="21"/>
      <c r="N100" s="26"/>
      <c r="O100" s="21"/>
      <c r="P100" s="26"/>
      <c r="Q100" s="21"/>
      <c r="R100" s="26"/>
      <c r="S100" s="21"/>
      <c r="T100" s="26"/>
      <c r="U100" s="21"/>
      <c r="V100" s="26"/>
      <c r="W100" s="21"/>
      <c r="X100" s="23" t="s">
        <v>0</v>
      </c>
      <c r="Y100" s="21"/>
      <c r="Z100" s="11">
        <v>20</v>
      </c>
      <c r="AA100" s="32"/>
      <c r="AB100" s="11">
        <v>20</v>
      </c>
      <c r="AC100" s="32"/>
      <c r="AD100" s="11">
        <v>163</v>
      </c>
      <c r="AE100" s="32"/>
      <c r="AF100" s="11">
        <v>163</v>
      </c>
      <c r="AG100" s="32"/>
      <c r="AH100" s="11">
        <v>163</v>
      </c>
      <c r="AI100" s="32"/>
      <c r="AJ100" s="11">
        <v>163</v>
      </c>
      <c r="AK100" s="32"/>
      <c r="AL100" s="11">
        <v>692</v>
      </c>
      <c r="AM100" s="21"/>
      <c r="AN100" s="11">
        <f t="shared" si="9"/>
        <v>20</v>
      </c>
      <c r="AO100" s="11">
        <f t="shared" si="10"/>
        <v>20.399999999999999</v>
      </c>
      <c r="AP100" s="32"/>
      <c r="AQ100" s="11">
        <f t="shared" si="11"/>
        <v>171.15</v>
      </c>
      <c r="AR100" s="32"/>
      <c r="AS100" s="11">
        <f t="shared" si="12"/>
        <v>174.41</v>
      </c>
      <c r="AT100" s="32"/>
      <c r="AU100" s="11">
        <f t="shared" si="13"/>
        <v>180.93</v>
      </c>
      <c r="AV100" s="32"/>
      <c r="AW100" s="11">
        <f t="shared" si="14"/>
        <v>192.34</v>
      </c>
      <c r="AX100" s="32"/>
      <c r="AY100" s="11">
        <f t="shared" si="15"/>
        <v>759.23000000000013</v>
      </c>
      <c r="AZ100" s="22" t="s">
        <v>307</v>
      </c>
      <c r="BA100" s="22" t="s">
        <v>9</v>
      </c>
    </row>
    <row r="101" spans="1:53">
      <c r="B101" s="21"/>
      <c r="C101" s="21"/>
      <c r="D101" s="24" t="s">
        <v>8</v>
      </c>
      <c r="E101" s="21"/>
      <c r="F101" s="21"/>
      <c r="G101" s="21" t="s">
        <v>1</v>
      </c>
      <c r="H101" s="22" t="s">
        <v>0</v>
      </c>
      <c r="I101" s="21"/>
      <c r="J101" s="26"/>
      <c r="K101" s="21"/>
      <c r="L101" s="26"/>
      <c r="M101" s="21"/>
      <c r="N101" s="26"/>
      <c r="O101" s="21"/>
      <c r="P101" s="26"/>
      <c r="Q101" s="21"/>
      <c r="R101" s="26"/>
      <c r="S101" s="21"/>
      <c r="T101" s="26"/>
      <c r="U101" s="21"/>
      <c r="V101" s="26"/>
      <c r="W101" s="21"/>
      <c r="X101" s="23" t="s">
        <v>0</v>
      </c>
      <c r="Y101" s="21"/>
      <c r="Z101" s="34">
        <v>25</v>
      </c>
      <c r="AA101" s="33"/>
      <c r="AB101" s="34">
        <v>25</v>
      </c>
      <c r="AC101" s="33"/>
      <c r="AD101" s="34">
        <v>176</v>
      </c>
      <c r="AE101" s="33"/>
      <c r="AF101" s="34">
        <v>176</v>
      </c>
      <c r="AG101" s="33"/>
      <c r="AH101" s="34">
        <v>176</v>
      </c>
      <c r="AI101" s="33"/>
      <c r="AJ101" s="34">
        <v>176</v>
      </c>
      <c r="AK101" s="33"/>
      <c r="AL101" s="34">
        <v>754</v>
      </c>
      <c r="AM101" s="21"/>
      <c r="AN101" s="34">
        <f t="shared" si="9"/>
        <v>25</v>
      </c>
      <c r="AO101" s="34">
        <f t="shared" si="10"/>
        <v>25.5</v>
      </c>
      <c r="AP101" s="33"/>
      <c r="AQ101" s="34">
        <f t="shared" si="11"/>
        <v>184.8</v>
      </c>
      <c r="AR101" s="33"/>
      <c r="AS101" s="34">
        <f t="shared" si="12"/>
        <v>188.32</v>
      </c>
      <c r="AT101" s="33"/>
      <c r="AU101" s="34">
        <f t="shared" si="13"/>
        <v>195.36</v>
      </c>
      <c r="AV101" s="33"/>
      <c r="AW101" s="34">
        <f t="shared" si="14"/>
        <v>207.68</v>
      </c>
      <c r="AX101" s="33"/>
      <c r="AY101" s="34">
        <f t="shared" si="15"/>
        <v>826.66000000000008</v>
      </c>
      <c r="AZ101" s="22" t="s">
        <v>0</v>
      </c>
      <c r="BA101" s="22" t="s">
        <v>0</v>
      </c>
    </row>
    <row r="102" spans="1:53">
      <c r="B102" s="21"/>
      <c r="C102" s="24" t="s">
        <v>7</v>
      </c>
      <c r="D102" s="21"/>
      <c r="E102" s="21"/>
      <c r="F102" s="21"/>
      <c r="G102" s="21" t="s">
        <v>1</v>
      </c>
      <c r="H102" s="22" t="s">
        <v>0</v>
      </c>
      <c r="I102" s="21"/>
      <c r="J102" s="26"/>
      <c r="K102" s="21"/>
      <c r="L102" s="26"/>
      <c r="M102" s="21"/>
      <c r="N102" s="26"/>
      <c r="O102" s="21"/>
      <c r="P102" s="26"/>
      <c r="Q102" s="21"/>
      <c r="R102" s="26"/>
      <c r="S102" s="21"/>
      <c r="T102" s="26"/>
      <c r="U102" s="21"/>
      <c r="V102" s="26"/>
      <c r="W102" s="21"/>
      <c r="X102" s="23" t="s">
        <v>0</v>
      </c>
      <c r="Y102" s="21"/>
      <c r="Z102" s="15">
        <v>25</v>
      </c>
      <c r="AA102" s="21"/>
      <c r="AB102" s="15">
        <v>30.4</v>
      </c>
      <c r="AC102" s="21"/>
      <c r="AD102" s="15">
        <v>217.6</v>
      </c>
      <c r="AE102" s="21"/>
      <c r="AF102" s="15">
        <v>217.6</v>
      </c>
      <c r="AG102" s="21"/>
      <c r="AH102" s="15">
        <v>217.6</v>
      </c>
      <c r="AI102" s="21"/>
      <c r="AJ102" s="15">
        <v>217.6</v>
      </c>
      <c r="AK102" s="21"/>
      <c r="AL102" s="15">
        <v>925.8</v>
      </c>
      <c r="AM102" s="21"/>
      <c r="AN102" s="15">
        <f t="shared" si="9"/>
        <v>25</v>
      </c>
      <c r="AO102" s="15">
        <f t="shared" si="10"/>
        <v>31.007999999999999</v>
      </c>
      <c r="AP102" s="21"/>
      <c r="AQ102" s="15">
        <f t="shared" si="11"/>
        <v>228.48</v>
      </c>
      <c r="AR102" s="21"/>
      <c r="AS102" s="15">
        <f t="shared" si="12"/>
        <v>232.83199999999999</v>
      </c>
      <c r="AT102" s="21"/>
      <c r="AU102" s="15">
        <f t="shared" si="13"/>
        <v>241.536</v>
      </c>
      <c r="AV102" s="21"/>
      <c r="AW102" s="15">
        <f t="shared" si="14"/>
        <v>256.76799999999997</v>
      </c>
      <c r="AX102" s="21"/>
      <c r="AY102" s="15">
        <f t="shared" si="15"/>
        <v>1015.624</v>
      </c>
      <c r="AZ102" s="22" t="s">
        <v>0</v>
      </c>
      <c r="BA102" s="22" t="s">
        <v>0</v>
      </c>
    </row>
    <row r="103" spans="1:53">
      <c r="B103" s="21"/>
      <c r="C103" s="25" t="s">
        <v>308</v>
      </c>
      <c r="D103" s="21"/>
      <c r="E103" s="21"/>
      <c r="F103" s="21"/>
      <c r="G103" s="21" t="s">
        <v>1</v>
      </c>
      <c r="H103" s="22" t="s">
        <v>5</v>
      </c>
      <c r="I103" s="21"/>
      <c r="J103" s="26"/>
      <c r="K103" s="21"/>
      <c r="L103" s="26"/>
      <c r="M103" s="21"/>
      <c r="N103" s="26"/>
      <c r="O103" s="21"/>
      <c r="P103" s="26"/>
      <c r="Q103" s="21"/>
      <c r="R103" s="26"/>
      <c r="S103" s="21"/>
      <c r="T103" s="26"/>
      <c r="U103" s="21"/>
      <c r="V103" s="26"/>
      <c r="W103" s="21"/>
      <c r="X103" s="23" t="s">
        <v>0</v>
      </c>
      <c r="Y103" s="21"/>
      <c r="Z103" s="11">
        <f t="shared" si="8"/>
        <v>0</v>
      </c>
      <c r="AA103" s="32"/>
      <c r="AB103" s="11">
        <v>0</v>
      </c>
      <c r="AC103" s="32"/>
      <c r="AD103" s="11">
        <v>8</v>
      </c>
      <c r="AE103" s="32"/>
      <c r="AF103" s="11">
        <v>8</v>
      </c>
      <c r="AG103" s="32"/>
      <c r="AH103" s="11">
        <v>8</v>
      </c>
      <c r="AI103" s="32"/>
      <c r="AJ103" s="11">
        <v>8</v>
      </c>
      <c r="AK103" s="32"/>
      <c r="AL103" s="11">
        <v>32</v>
      </c>
      <c r="AM103" s="21"/>
      <c r="AN103" s="11">
        <f t="shared" si="9"/>
        <v>0</v>
      </c>
      <c r="AO103" s="11">
        <f t="shared" si="10"/>
        <v>0</v>
      </c>
      <c r="AP103" s="32"/>
      <c r="AQ103" s="11">
        <f t="shared" si="11"/>
        <v>8.4</v>
      </c>
      <c r="AR103" s="32"/>
      <c r="AS103" s="11">
        <f t="shared" si="12"/>
        <v>8.56</v>
      </c>
      <c r="AT103" s="32"/>
      <c r="AU103" s="11">
        <f t="shared" si="13"/>
        <v>8.8800000000000008</v>
      </c>
      <c r="AV103" s="32"/>
      <c r="AW103" s="11">
        <f t="shared" si="14"/>
        <v>9.44</v>
      </c>
      <c r="AX103" s="32"/>
      <c r="AY103" s="11">
        <f t="shared" si="15"/>
        <v>35.28</v>
      </c>
      <c r="AZ103" s="22" t="s">
        <v>307</v>
      </c>
      <c r="BA103" s="22" t="s">
        <v>3</v>
      </c>
    </row>
    <row r="104" spans="1:53">
      <c r="B104" s="24" t="s">
        <v>144</v>
      </c>
      <c r="C104" s="21"/>
      <c r="D104" s="21"/>
      <c r="E104" s="21"/>
      <c r="F104" s="21"/>
      <c r="G104" s="21" t="s">
        <v>1</v>
      </c>
      <c r="H104" s="22" t="s">
        <v>0</v>
      </c>
      <c r="I104" s="21"/>
      <c r="J104" s="26"/>
      <c r="K104" s="21"/>
      <c r="L104" s="26"/>
      <c r="M104" s="21"/>
      <c r="N104" s="26"/>
      <c r="O104" s="21"/>
      <c r="P104" s="26"/>
      <c r="Q104" s="21"/>
      <c r="R104" s="26"/>
      <c r="S104" s="21"/>
      <c r="T104" s="26"/>
      <c r="U104" s="21"/>
      <c r="V104" s="26"/>
      <c r="W104" s="21"/>
      <c r="X104" s="23" t="s">
        <v>0</v>
      </c>
      <c r="Y104" s="21"/>
      <c r="Z104" s="11">
        <v>25</v>
      </c>
      <c r="AA104" s="33"/>
      <c r="AB104" s="34">
        <v>31.9</v>
      </c>
      <c r="AC104" s="33"/>
      <c r="AD104" s="34">
        <v>285.7</v>
      </c>
      <c r="AE104" s="33"/>
      <c r="AF104" s="34">
        <v>282.7</v>
      </c>
      <c r="AG104" s="33"/>
      <c r="AH104" s="34">
        <v>280.2</v>
      </c>
      <c r="AI104" s="33"/>
      <c r="AJ104" s="34">
        <v>280.2</v>
      </c>
      <c r="AK104" s="33"/>
      <c r="AL104" s="34">
        <v>1185.7</v>
      </c>
      <c r="AM104" s="21"/>
      <c r="AN104" s="34">
        <f t="shared" si="9"/>
        <v>25</v>
      </c>
      <c r="AO104" s="34">
        <f t="shared" si="10"/>
        <v>32.537999999999997</v>
      </c>
      <c r="AP104" s="33"/>
      <c r="AQ104" s="34">
        <f t="shared" si="11"/>
        <v>299.98500000000001</v>
      </c>
      <c r="AR104" s="33"/>
      <c r="AS104" s="34">
        <f t="shared" si="12"/>
        <v>305.48899999999998</v>
      </c>
      <c r="AT104" s="33"/>
      <c r="AU104" s="34">
        <f t="shared" si="13"/>
        <v>311.02199999999999</v>
      </c>
      <c r="AV104" s="33"/>
      <c r="AW104" s="34">
        <f t="shared" si="14"/>
        <v>330.63599999999997</v>
      </c>
      <c r="AX104" s="33"/>
      <c r="AY104" s="34">
        <f t="shared" si="15"/>
        <v>1304.6699999999998</v>
      </c>
      <c r="AZ104" s="22" t="s">
        <v>0</v>
      </c>
      <c r="BA104" s="22" t="s">
        <v>0</v>
      </c>
    </row>
    <row r="105" spans="1:53">
      <c r="A105" s="8" t="s">
        <v>2</v>
      </c>
      <c r="B105" s="21"/>
      <c r="C105" s="21"/>
      <c r="D105" s="21"/>
      <c r="E105" s="21"/>
      <c r="F105" s="21"/>
      <c r="G105" s="21" t="s">
        <v>1</v>
      </c>
      <c r="H105" s="22" t="s">
        <v>0</v>
      </c>
      <c r="I105" s="21"/>
      <c r="J105" s="26"/>
      <c r="K105" s="21"/>
      <c r="L105" s="26"/>
      <c r="M105" s="21"/>
      <c r="N105" s="26"/>
      <c r="O105" s="21"/>
      <c r="P105" s="26"/>
      <c r="Q105" s="21"/>
      <c r="R105" s="26"/>
      <c r="S105" s="21"/>
      <c r="T105" s="26"/>
      <c r="U105" s="21"/>
      <c r="V105" s="26"/>
      <c r="W105" s="21"/>
      <c r="X105" s="23" t="s">
        <v>0</v>
      </c>
      <c r="Y105" s="21"/>
      <c r="Z105" s="15">
        <v>86.5</v>
      </c>
      <c r="AA105" s="21"/>
      <c r="AB105" s="15">
        <v>60.9</v>
      </c>
      <c r="AC105" s="21"/>
      <c r="AD105" s="15">
        <v>728.2</v>
      </c>
      <c r="AE105" s="21"/>
      <c r="AF105" s="15">
        <v>700.2</v>
      </c>
      <c r="AG105" s="21"/>
      <c r="AH105" s="15">
        <v>632.20000000000005</v>
      </c>
      <c r="AI105" s="21"/>
      <c r="AJ105" s="15">
        <v>567.70000000000005</v>
      </c>
      <c r="AK105" s="21"/>
      <c r="AL105" s="15">
        <v>2775.7</v>
      </c>
      <c r="AM105" s="21"/>
      <c r="AN105" s="15">
        <f t="shared" si="9"/>
        <v>86.5</v>
      </c>
      <c r="AO105" s="15">
        <f t="shared" si="10"/>
        <v>62.117999999999995</v>
      </c>
      <c r="AP105" s="21"/>
      <c r="AQ105" s="15">
        <f t="shared" si="11"/>
        <v>764.61</v>
      </c>
      <c r="AR105" s="21"/>
      <c r="AS105" s="15">
        <f t="shared" si="12"/>
        <v>777.21400000000006</v>
      </c>
      <c r="AT105" s="21"/>
      <c r="AU105" s="15">
        <f t="shared" si="13"/>
        <v>701.74200000000008</v>
      </c>
      <c r="AV105" s="21"/>
      <c r="AW105" s="15">
        <f t="shared" si="14"/>
        <v>669.88600000000008</v>
      </c>
      <c r="AX105" s="21"/>
      <c r="AY105" s="15">
        <f t="shared" si="15"/>
        <v>3062.07</v>
      </c>
      <c r="AZ105" s="22" t="s">
        <v>0</v>
      </c>
      <c r="BA105" s="22" t="s">
        <v>0</v>
      </c>
    </row>
    <row r="106" spans="1:53">
      <c r="A106" s="4" t="s">
        <v>1</v>
      </c>
      <c r="B106" s="21"/>
      <c r="C106" s="21"/>
      <c r="D106" s="21"/>
      <c r="E106" s="21"/>
      <c r="F106" s="21"/>
      <c r="G106" s="21"/>
      <c r="H106" s="22"/>
      <c r="I106" s="21"/>
      <c r="J106" s="23"/>
      <c r="K106" s="21"/>
      <c r="L106" s="23"/>
      <c r="M106" s="21"/>
      <c r="N106" s="23"/>
      <c r="O106" s="21"/>
      <c r="P106" s="23"/>
      <c r="Q106" s="21"/>
      <c r="R106" s="23"/>
      <c r="S106" s="21"/>
      <c r="T106" s="23"/>
      <c r="U106" s="21"/>
      <c r="V106" s="23"/>
      <c r="W106" s="21"/>
      <c r="X106" s="22"/>
      <c r="Y106" s="21"/>
      <c r="Z106" s="23"/>
      <c r="AA106" s="21"/>
      <c r="AB106" s="23"/>
      <c r="AC106" s="21"/>
      <c r="AD106" s="23"/>
      <c r="AE106" s="21"/>
      <c r="AF106" s="23"/>
      <c r="AG106" s="21"/>
      <c r="AH106" s="23"/>
      <c r="AI106" s="21"/>
      <c r="AJ106" s="23"/>
      <c r="AK106" s="21"/>
      <c r="AL106" s="23"/>
      <c r="AM106" s="21"/>
      <c r="AN106" s="15"/>
      <c r="AO106" s="23"/>
      <c r="AP106" s="21"/>
      <c r="AQ106" s="23"/>
      <c r="AR106" s="21"/>
      <c r="AS106" s="23"/>
      <c r="AT106" s="21"/>
      <c r="AU106" s="23"/>
      <c r="AV106" s="21"/>
      <c r="AW106" s="23"/>
      <c r="AX106" s="21"/>
      <c r="AY106" s="23"/>
      <c r="AZ106" s="22"/>
      <c r="BA106" s="22"/>
    </row>
    <row r="107" spans="1:53">
      <c r="A107" s="4" t="s">
        <v>143</v>
      </c>
      <c r="B107" s="21"/>
      <c r="C107" s="21"/>
      <c r="D107" s="21"/>
      <c r="E107" s="21"/>
      <c r="F107" s="21"/>
      <c r="G107" s="21"/>
      <c r="H107" s="22"/>
      <c r="I107" s="21"/>
      <c r="J107" s="23"/>
      <c r="K107" s="21"/>
      <c r="L107" s="23"/>
      <c r="M107" s="21"/>
      <c r="N107" s="23"/>
      <c r="O107" s="21"/>
      <c r="P107" s="23"/>
      <c r="Q107" s="21"/>
      <c r="R107" s="23"/>
      <c r="S107" s="21"/>
      <c r="T107" s="23"/>
      <c r="U107" s="21"/>
      <c r="V107" s="23"/>
      <c r="W107" s="21"/>
      <c r="X107" s="22"/>
      <c r="Y107" s="21"/>
      <c r="Z107" s="23"/>
      <c r="AA107" s="21"/>
      <c r="AB107" s="23"/>
      <c r="AC107" s="21"/>
      <c r="AD107" s="23"/>
      <c r="AE107" s="21"/>
      <c r="AF107" s="23"/>
      <c r="AG107" s="21"/>
      <c r="AH107" s="23"/>
      <c r="AI107" s="21"/>
      <c r="AJ107" s="23"/>
      <c r="AK107" s="21"/>
      <c r="AL107" s="23"/>
      <c r="AM107" s="21"/>
      <c r="AN107" s="23"/>
      <c r="AO107" s="23"/>
      <c r="AP107" s="21"/>
      <c r="AQ107" s="23"/>
      <c r="AR107" s="21"/>
      <c r="AS107" s="23"/>
      <c r="AT107" s="21"/>
      <c r="AU107" s="23"/>
      <c r="AV107" s="21"/>
      <c r="AW107" s="23"/>
      <c r="AX107" s="21"/>
      <c r="AY107" s="23"/>
      <c r="AZ107" s="22"/>
      <c r="BA107" s="22"/>
    </row>
    <row r="108" spans="1:53">
      <c r="A108" s="4" t="s">
        <v>306</v>
      </c>
      <c r="B108" s="21"/>
      <c r="C108" s="21"/>
      <c r="D108" s="21"/>
      <c r="E108" s="21"/>
      <c r="F108" s="21"/>
      <c r="G108" s="21"/>
      <c r="H108" s="22"/>
      <c r="I108" s="21"/>
      <c r="J108" s="23"/>
      <c r="K108" s="21"/>
      <c r="L108" s="23"/>
      <c r="M108" s="21"/>
      <c r="N108" s="23"/>
      <c r="O108" s="21"/>
      <c r="P108" s="23"/>
      <c r="Q108" s="21"/>
      <c r="R108" s="23"/>
      <c r="S108" s="21"/>
      <c r="T108" s="23"/>
      <c r="U108" s="21"/>
      <c r="V108" s="23"/>
      <c r="W108" s="21"/>
      <c r="X108" s="22"/>
      <c r="Y108" s="21"/>
      <c r="Z108" s="23"/>
      <c r="AA108" s="21"/>
      <c r="AB108" s="23"/>
      <c r="AC108" s="21"/>
      <c r="AD108" s="23"/>
      <c r="AE108" s="21"/>
      <c r="AF108" s="23"/>
      <c r="AG108" s="21"/>
      <c r="AH108" s="23"/>
      <c r="AI108" s="21"/>
      <c r="AJ108" s="23"/>
      <c r="AK108" s="21"/>
      <c r="AL108" s="23"/>
      <c r="AM108" s="21"/>
      <c r="AN108" s="23"/>
      <c r="AO108" s="23"/>
      <c r="AP108" s="21"/>
      <c r="AQ108" s="23"/>
      <c r="AR108" s="21"/>
      <c r="AS108" s="23"/>
      <c r="AT108" s="21"/>
      <c r="AU108" s="23"/>
      <c r="AV108" s="21"/>
      <c r="AW108" s="23"/>
      <c r="AX108" s="21"/>
      <c r="AY108" s="23"/>
      <c r="AZ108" s="22"/>
      <c r="BA108" s="22"/>
    </row>
    <row r="109" spans="1:53">
      <c r="A109" s="4" t="s">
        <v>305</v>
      </c>
      <c r="B109" s="21"/>
      <c r="C109" s="21"/>
      <c r="D109" s="21"/>
      <c r="E109" s="21"/>
      <c r="F109" s="21"/>
      <c r="G109" s="21"/>
      <c r="H109" s="22"/>
      <c r="I109" s="21"/>
      <c r="J109" s="23"/>
      <c r="K109" s="21"/>
      <c r="L109" s="23"/>
      <c r="M109" s="21"/>
      <c r="N109" s="23"/>
      <c r="O109" s="21"/>
      <c r="P109" s="23"/>
      <c r="Q109" s="21"/>
      <c r="R109" s="23"/>
      <c r="S109" s="21"/>
      <c r="T109" s="23"/>
      <c r="U109" s="21"/>
      <c r="V109" s="23"/>
      <c r="W109" s="21"/>
      <c r="X109" s="22"/>
      <c r="Y109" s="21"/>
      <c r="Z109" s="23"/>
      <c r="AA109" s="21"/>
      <c r="AB109" s="23"/>
      <c r="AC109" s="21"/>
      <c r="AD109" s="23"/>
      <c r="AE109" s="21"/>
      <c r="AF109" s="23"/>
      <c r="AG109" s="21"/>
      <c r="AH109" s="23"/>
      <c r="AI109" s="21"/>
      <c r="AJ109" s="23"/>
      <c r="AK109" s="21"/>
      <c r="AL109" s="23"/>
      <c r="AM109" s="21"/>
      <c r="AN109" s="23"/>
      <c r="AO109" s="23"/>
      <c r="AP109" s="21"/>
      <c r="AQ109" s="23"/>
      <c r="AR109" s="21"/>
      <c r="AS109" s="23"/>
      <c r="AT109" s="21"/>
      <c r="AU109" s="23"/>
      <c r="AV109" s="21"/>
      <c r="AW109" s="23"/>
      <c r="AX109" s="21"/>
      <c r="AY109" s="23"/>
      <c r="AZ109" s="22"/>
      <c r="BA109" s="22"/>
    </row>
    <row r="110" spans="1:53">
      <c r="A110" s="4" t="s">
        <v>304</v>
      </c>
      <c r="B110" s="21"/>
      <c r="C110" s="21"/>
      <c r="D110" s="21"/>
      <c r="E110" s="21"/>
      <c r="F110" s="21"/>
      <c r="G110" s="21"/>
      <c r="H110" s="22"/>
      <c r="I110" s="21"/>
      <c r="J110" s="23"/>
      <c r="K110" s="21"/>
      <c r="L110" s="23"/>
      <c r="M110" s="21"/>
      <c r="N110" s="23"/>
      <c r="O110" s="21"/>
      <c r="P110" s="23"/>
      <c r="Q110" s="21"/>
      <c r="R110" s="23"/>
      <c r="S110" s="21"/>
      <c r="T110" s="23"/>
      <c r="U110" s="21"/>
      <c r="V110" s="23"/>
      <c r="W110" s="21"/>
      <c r="X110" s="22"/>
      <c r="Y110" s="21"/>
      <c r="Z110" s="23"/>
      <c r="AA110" s="21"/>
      <c r="AB110" s="23"/>
      <c r="AC110" s="21"/>
      <c r="AD110" s="23"/>
      <c r="AE110" s="21"/>
      <c r="AF110" s="23"/>
      <c r="AG110" s="21"/>
      <c r="AH110" s="23"/>
      <c r="AI110" s="21"/>
      <c r="AJ110" s="23"/>
      <c r="AK110" s="21"/>
      <c r="AL110" s="23"/>
      <c r="AM110" s="21"/>
      <c r="AN110" s="23"/>
      <c r="AO110" s="23"/>
      <c r="AP110" s="21"/>
      <c r="AQ110" s="23"/>
      <c r="AR110" s="21"/>
      <c r="AS110" s="23"/>
      <c r="AT110" s="21"/>
      <c r="AU110" s="23"/>
      <c r="AV110" s="21"/>
      <c r="AW110" s="23"/>
      <c r="AX110" s="21"/>
      <c r="AY110" s="23"/>
      <c r="AZ110" s="22"/>
      <c r="BA110" s="22"/>
    </row>
    <row r="111" spans="1:53">
      <c r="A111" s="4" t="s">
        <v>303</v>
      </c>
      <c r="B111" s="21"/>
      <c r="C111" s="21"/>
      <c r="D111" s="21"/>
      <c r="E111" s="21"/>
      <c r="F111" s="21"/>
      <c r="G111" s="21"/>
      <c r="H111" s="22"/>
      <c r="I111" s="21"/>
      <c r="J111" s="23"/>
      <c r="K111" s="21"/>
      <c r="L111" s="23"/>
      <c r="M111" s="21"/>
      <c r="N111" s="23"/>
      <c r="O111" s="21"/>
      <c r="P111" s="23"/>
      <c r="Q111" s="21"/>
      <c r="R111" s="23"/>
      <c r="S111" s="21"/>
      <c r="T111" s="23"/>
      <c r="U111" s="21"/>
      <c r="V111" s="23"/>
      <c r="W111" s="21"/>
      <c r="X111" s="22"/>
      <c r="Y111" s="21"/>
      <c r="Z111" s="23"/>
      <c r="AA111" s="21"/>
      <c r="AB111" s="23"/>
      <c r="AC111" s="21"/>
      <c r="AD111" s="23"/>
      <c r="AE111" s="21"/>
      <c r="AF111" s="23"/>
      <c r="AG111" s="21"/>
      <c r="AH111" s="23"/>
      <c r="AI111" s="21"/>
      <c r="AJ111" s="23"/>
      <c r="AK111" s="21"/>
      <c r="AL111" s="23"/>
      <c r="AM111" s="21"/>
      <c r="AN111" s="23"/>
      <c r="AO111" s="23"/>
      <c r="AP111" s="21"/>
      <c r="AQ111" s="23"/>
      <c r="AR111" s="21"/>
      <c r="AS111" s="23"/>
      <c r="AT111" s="21"/>
      <c r="AU111" s="23"/>
      <c r="AV111" s="21"/>
      <c r="AW111" s="23"/>
      <c r="AX111" s="21"/>
      <c r="AY111" s="23"/>
      <c r="AZ111" s="22"/>
      <c r="BA111" s="22"/>
    </row>
  </sheetData>
  <phoneticPr fontId="1" type="noConversion"/>
  <printOptions gridLines="1"/>
  <pageMargins left="0.74803149606299202" right="0.74803149606299202" top="0.98425196850393704" bottom="0.98425196850393704" header="0.511811023622047" footer="0.511811023622047"/>
  <pageSetup paperSize="9" scale="83" pageOrder="overThenDown" orientation="landscape" r:id="rId1"/>
  <headerFooter>
    <oddHeader>&amp;CTable 3-Askot Landscape (UTT)</oddHeader>
  </headerFooter>
  <rowBreaks count="1" manualBreakCount="1">
    <brk id="62" max="16383" man="1"/>
  </rowBreaks>
  <colBreaks count="1" manualBreakCount="1">
    <brk id="3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BB64"/>
  <sheetViews>
    <sheetView view="pageBreakPreview" zoomScale="120" zoomScaleNormal="100" zoomScaleSheetLayoutView="120" workbookViewId="0">
      <selection activeCell="E7" sqref="E7"/>
    </sheetView>
  </sheetViews>
  <sheetFormatPr defaultRowHeight="9"/>
  <cols>
    <col min="1" max="1" width="0.42578125" style="1" customWidth="1"/>
    <col min="2" max="4" width="1.7109375" style="1" customWidth="1"/>
    <col min="5" max="5" width="42.140625" style="1" customWidth="1"/>
    <col min="6" max="6" width="0.42578125" style="1" customWidth="1"/>
    <col min="7" max="7" width="8" style="2" customWidth="1"/>
    <col min="8" max="8" width="0.42578125" style="1" customWidth="1"/>
    <col min="9" max="9" width="4.5703125" style="3" customWidth="1"/>
    <col min="10" max="10" width="0.42578125" style="1" customWidth="1"/>
    <col min="11" max="11" width="4.5703125" style="3" customWidth="1"/>
    <col min="12" max="12" width="0.42578125" style="1" customWidth="1"/>
    <col min="13" max="13" width="4.5703125" style="3" customWidth="1"/>
    <col min="14" max="14" width="0.42578125" style="1" customWidth="1"/>
    <col min="15" max="15" width="4.5703125" style="3" customWidth="1"/>
    <col min="16" max="16" width="0.42578125" style="1" customWidth="1"/>
    <col min="17" max="17" width="4.5703125" style="3" customWidth="1"/>
    <col min="18" max="18" width="0.42578125" style="1" customWidth="1"/>
    <col min="19" max="19" width="4.5703125" style="3" customWidth="1"/>
    <col min="20" max="20" width="0.42578125" style="1" customWidth="1"/>
    <col min="21" max="21" width="4.5703125" style="3" customWidth="1"/>
    <col min="22" max="22" width="0.42578125" style="1" customWidth="1"/>
    <col min="23" max="23" width="5" style="2" customWidth="1"/>
    <col min="24" max="24" width="0.42578125" style="1" customWidth="1"/>
    <col min="25" max="25" width="4.85546875" style="3" customWidth="1"/>
    <col min="26" max="26" width="0.42578125" style="1" customWidth="1"/>
    <col min="27" max="27" width="4.85546875" style="3" customWidth="1"/>
    <col min="28" max="28" width="0.42578125" style="1" customWidth="1"/>
    <col min="29" max="29" width="4.85546875" style="3" customWidth="1"/>
    <col min="30" max="30" width="0.42578125" style="1" customWidth="1"/>
    <col min="31" max="31" width="4.85546875" style="3" customWidth="1"/>
    <col min="32" max="32" width="0.42578125" style="1" customWidth="1"/>
    <col min="33" max="33" width="4.85546875" style="3" customWidth="1"/>
    <col min="34" max="34" width="0.42578125" style="1" customWidth="1"/>
    <col min="35" max="35" width="4.85546875" style="3" customWidth="1"/>
    <col min="36" max="36" width="0.42578125" style="1" customWidth="1"/>
    <col min="37" max="37" width="6.42578125" style="3" customWidth="1"/>
    <col min="38" max="38" width="0.5703125" style="1" customWidth="1"/>
    <col min="39" max="39" width="4.85546875" style="3" customWidth="1"/>
    <col min="40" max="40" width="0.5703125" style="1" customWidth="1"/>
    <col min="41" max="41" width="4.85546875" style="3" customWidth="1"/>
    <col min="42" max="42" width="0.42578125" style="1" customWidth="1"/>
    <col min="43" max="43" width="4.85546875" style="3" customWidth="1"/>
    <col min="44" max="44" width="0.5703125" style="1" customWidth="1"/>
    <col min="45" max="45" width="4.85546875" style="3" customWidth="1"/>
    <col min="46" max="46" width="0.42578125" style="1" customWidth="1"/>
    <col min="47" max="47" width="4.85546875" style="3" customWidth="1"/>
    <col min="48" max="48" width="0.42578125" style="1" customWidth="1"/>
    <col min="49" max="49" width="4.85546875" style="3" customWidth="1"/>
    <col min="50" max="50" width="0.42578125" style="1" customWidth="1"/>
    <col min="51" max="51" width="4.85546875" style="3" customWidth="1"/>
    <col min="52" max="52" width="0.42578125" style="1" customWidth="1"/>
    <col min="53" max="53" width="9.42578125" style="2" customWidth="1"/>
    <col min="54" max="54" width="12.85546875" style="2" customWidth="1"/>
    <col min="55" max="16384" width="9.140625" style="4"/>
  </cols>
  <sheetData>
    <row r="1" spans="1:54">
      <c r="A1" s="1" t="s">
        <v>131</v>
      </c>
      <c r="F1" s="1" t="s">
        <v>1</v>
      </c>
    </row>
    <row r="2" spans="1:54">
      <c r="A2" s="1" t="s">
        <v>130</v>
      </c>
      <c r="F2" s="1" t="s">
        <v>1</v>
      </c>
      <c r="W2" s="5" t="s">
        <v>123</v>
      </c>
    </row>
    <row r="3" spans="1:54" ht="12">
      <c r="A3" s="1" t="s">
        <v>302</v>
      </c>
      <c r="B3" s="145"/>
      <c r="C3" s="145"/>
      <c r="D3" s="145"/>
      <c r="E3" s="145"/>
      <c r="F3" s="1" t="s">
        <v>1</v>
      </c>
      <c r="W3" s="5" t="s">
        <v>128</v>
      </c>
      <c r="BA3" s="13"/>
    </row>
    <row r="4" spans="1:54">
      <c r="A4" s="7" t="s">
        <v>127</v>
      </c>
      <c r="F4" s="1" t="s">
        <v>1</v>
      </c>
      <c r="I4" s="6"/>
      <c r="J4" s="6"/>
      <c r="K4" s="6"/>
      <c r="L4" s="6"/>
      <c r="M4" s="6"/>
      <c r="N4" s="6"/>
      <c r="O4" s="6" t="s">
        <v>126</v>
      </c>
      <c r="P4" s="6"/>
      <c r="Q4" s="6"/>
      <c r="R4" s="6"/>
      <c r="S4" s="6"/>
      <c r="T4" s="6"/>
      <c r="U4" s="6"/>
      <c r="W4" s="5" t="s">
        <v>125</v>
      </c>
      <c r="Y4" s="6"/>
      <c r="Z4" s="6"/>
      <c r="AA4" s="6"/>
      <c r="AB4" s="6"/>
      <c r="AC4" s="6"/>
      <c r="AD4" s="6"/>
      <c r="AE4" s="6" t="s">
        <v>124</v>
      </c>
      <c r="AF4" s="6"/>
      <c r="AG4" s="6"/>
      <c r="AH4" s="6"/>
      <c r="AI4" s="6"/>
      <c r="AJ4" s="6"/>
      <c r="AK4" s="6"/>
      <c r="AM4" s="6"/>
      <c r="AN4" s="6"/>
      <c r="AO4" s="6"/>
      <c r="AP4" s="6"/>
      <c r="AQ4" s="6"/>
      <c r="AR4" s="6"/>
      <c r="AS4" s="6" t="s">
        <v>421</v>
      </c>
      <c r="AT4" s="6"/>
      <c r="AU4" s="6"/>
      <c r="AV4" s="6"/>
      <c r="AW4" s="6"/>
      <c r="AX4" s="6"/>
      <c r="AY4" s="6"/>
      <c r="BA4" s="14"/>
      <c r="BB4" s="6"/>
    </row>
    <row r="5" spans="1:54">
      <c r="G5" s="6" t="s">
        <v>123</v>
      </c>
      <c r="I5" s="6" t="s">
        <v>121</v>
      </c>
      <c r="K5" s="6" t="s">
        <v>120</v>
      </c>
      <c r="M5" s="6" t="s">
        <v>119</v>
      </c>
      <c r="O5" s="6" t="s">
        <v>118</v>
      </c>
      <c r="Q5" s="6" t="s">
        <v>117</v>
      </c>
      <c r="S5" s="6" t="s">
        <v>422</v>
      </c>
      <c r="U5" s="6" t="s">
        <v>2</v>
      </c>
      <c r="W5" s="6" t="s">
        <v>122</v>
      </c>
      <c r="Y5" s="6" t="s">
        <v>121</v>
      </c>
      <c r="AA5" s="6" t="s">
        <v>120</v>
      </c>
      <c r="AC5" s="6" t="s">
        <v>119</v>
      </c>
      <c r="AE5" s="6" t="s">
        <v>118</v>
      </c>
      <c r="AG5" s="6" t="s">
        <v>117</v>
      </c>
      <c r="AI5" s="6" t="s">
        <v>422</v>
      </c>
      <c r="AK5" s="6" t="s">
        <v>2</v>
      </c>
      <c r="AM5" s="6" t="s">
        <v>121</v>
      </c>
      <c r="AO5" s="6" t="s">
        <v>120</v>
      </c>
      <c r="AQ5" s="6" t="s">
        <v>119</v>
      </c>
      <c r="AS5" s="6" t="s">
        <v>118</v>
      </c>
      <c r="AU5" s="6" t="s">
        <v>117</v>
      </c>
      <c r="AW5" s="6" t="s">
        <v>422</v>
      </c>
      <c r="AY5" s="6" t="s">
        <v>2</v>
      </c>
      <c r="BA5" s="6" t="s">
        <v>116</v>
      </c>
      <c r="BB5" s="6" t="s">
        <v>115</v>
      </c>
    </row>
    <row r="6" spans="1:54" ht="5.0999999999999996" customHeight="1"/>
    <row r="7" spans="1:54">
      <c r="B7" s="8" t="s">
        <v>114</v>
      </c>
      <c r="F7" s="1" t="s">
        <v>1</v>
      </c>
    </row>
    <row r="8" spans="1:54">
      <c r="C8" s="8" t="s">
        <v>284</v>
      </c>
      <c r="F8" s="1" t="s">
        <v>1</v>
      </c>
      <c r="AM8" s="10"/>
    </row>
    <row r="9" spans="1:54">
      <c r="D9" s="4" t="s">
        <v>283</v>
      </c>
      <c r="F9" s="1" t="s">
        <v>1</v>
      </c>
      <c r="G9" s="2" t="s">
        <v>5</v>
      </c>
      <c r="I9" s="9"/>
      <c r="K9" s="9"/>
      <c r="M9" s="9"/>
      <c r="O9" s="9"/>
      <c r="Q9" s="9"/>
      <c r="S9" s="9"/>
      <c r="U9" s="9"/>
      <c r="W9" s="3" t="s">
        <v>0</v>
      </c>
      <c r="Y9" s="10">
        <v>0</v>
      </c>
      <c r="AC9" s="10">
        <v>0</v>
      </c>
      <c r="AE9" s="10">
        <v>27</v>
      </c>
      <c r="AG9" s="10">
        <v>0</v>
      </c>
      <c r="AI9" s="10">
        <v>0</v>
      </c>
      <c r="AK9" s="10">
        <v>27</v>
      </c>
      <c r="AM9" s="10">
        <f>Y9</f>
        <v>0</v>
      </c>
      <c r="AO9" s="10">
        <f>(AA9*2%)+AA9</f>
        <v>0</v>
      </c>
      <c r="AQ9" s="10">
        <f>(AC9*5%)+AC9</f>
        <v>0</v>
      </c>
      <c r="AS9" s="10">
        <f>(AE9*7%)+AE9</f>
        <v>28.89</v>
      </c>
      <c r="AU9" s="10">
        <f>(AG9*11%)+AG9</f>
        <v>0</v>
      </c>
      <c r="AW9" s="10">
        <f>(AI9*18%)+AI9</f>
        <v>0</v>
      </c>
      <c r="AY9" s="10">
        <f>SUM(AM9:AW9)</f>
        <v>28.89</v>
      </c>
      <c r="BA9" s="2" t="s">
        <v>233</v>
      </c>
      <c r="BB9" s="2" t="s">
        <v>3</v>
      </c>
    </row>
    <row r="10" spans="1:54">
      <c r="C10" s="8" t="s">
        <v>282</v>
      </c>
      <c r="F10" s="1" t="s">
        <v>1</v>
      </c>
      <c r="AO10" s="10">
        <f t="shared" ref="AO10:AO55" si="0">(AA10*2%)+AA10</f>
        <v>0</v>
      </c>
      <c r="AQ10" s="10">
        <f t="shared" ref="AQ10:AQ55" si="1">(AC10*5%)+AC10</f>
        <v>0</v>
      </c>
      <c r="AS10" s="10">
        <f t="shared" ref="AS10:AS55" si="2">(AE10*7%)+AE10</f>
        <v>0</v>
      </c>
      <c r="AU10" s="10">
        <f t="shared" ref="AU10:AU55" si="3">(AG10*11%)+AG10</f>
        <v>0</v>
      </c>
      <c r="AW10" s="10">
        <f t="shared" ref="AW10:AW55" si="4">(AI10*18%)+AI10</f>
        <v>0</v>
      </c>
      <c r="AY10" s="10">
        <f t="shared" ref="AY10:AY55" si="5">SUM(AM10:AW10)</f>
        <v>0</v>
      </c>
    </row>
    <row r="11" spans="1:54">
      <c r="D11" s="8" t="s">
        <v>178</v>
      </c>
      <c r="F11" s="1" t="s">
        <v>1</v>
      </c>
      <c r="AO11" s="10">
        <f t="shared" si="0"/>
        <v>0</v>
      </c>
      <c r="AQ11" s="10">
        <f t="shared" si="1"/>
        <v>0</v>
      </c>
      <c r="AS11" s="10">
        <f t="shared" si="2"/>
        <v>0</v>
      </c>
      <c r="AU11" s="10">
        <f t="shared" si="3"/>
        <v>0</v>
      </c>
      <c r="AW11" s="10">
        <f t="shared" si="4"/>
        <v>0</v>
      </c>
      <c r="AY11" s="10">
        <f t="shared" si="5"/>
        <v>0</v>
      </c>
    </row>
    <row r="12" spans="1:54">
      <c r="E12" s="4" t="s">
        <v>281</v>
      </c>
      <c r="F12" s="1" t="s">
        <v>1</v>
      </c>
      <c r="G12" s="2" t="s">
        <v>5</v>
      </c>
      <c r="I12" s="9"/>
      <c r="K12" s="9"/>
      <c r="M12" s="9"/>
      <c r="O12" s="9"/>
      <c r="Q12" s="9"/>
      <c r="S12" s="9"/>
      <c r="U12" s="9"/>
      <c r="W12" s="3" t="s">
        <v>0</v>
      </c>
      <c r="Y12" s="10">
        <v>0</v>
      </c>
      <c r="AC12" s="10">
        <v>0</v>
      </c>
      <c r="AE12" s="10">
        <v>7</v>
      </c>
      <c r="AG12" s="10">
        <v>0</v>
      </c>
      <c r="AI12" s="10">
        <v>0</v>
      </c>
      <c r="AK12" s="10">
        <v>7</v>
      </c>
      <c r="AM12" s="10">
        <v>0</v>
      </c>
      <c r="AO12" s="10">
        <f t="shared" si="0"/>
        <v>0</v>
      </c>
      <c r="AQ12" s="10">
        <f t="shared" si="1"/>
        <v>0</v>
      </c>
      <c r="AS12" s="10">
        <f t="shared" si="2"/>
        <v>7.49</v>
      </c>
      <c r="AU12" s="10">
        <f t="shared" si="3"/>
        <v>0</v>
      </c>
      <c r="AW12" s="10">
        <f t="shared" si="4"/>
        <v>0</v>
      </c>
      <c r="AY12" s="10">
        <f t="shared" si="5"/>
        <v>7.49</v>
      </c>
      <c r="BA12" s="2" t="s">
        <v>233</v>
      </c>
      <c r="BB12" s="2" t="s">
        <v>3</v>
      </c>
    </row>
    <row r="13" spans="1:54">
      <c r="E13" s="4" t="s">
        <v>280</v>
      </c>
      <c r="F13" s="1" t="s">
        <v>1</v>
      </c>
      <c r="G13" s="2" t="s">
        <v>5</v>
      </c>
      <c r="I13" s="9"/>
      <c r="K13" s="9"/>
      <c r="M13" s="9"/>
      <c r="O13" s="9"/>
      <c r="Q13" s="9"/>
      <c r="S13" s="9"/>
      <c r="U13" s="9"/>
      <c r="W13" s="3" t="s">
        <v>0</v>
      </c>
      <c r="Y13" s="10">
        <v>0</v>
      </c>
      <c r="AA13" s="10">
        <v>0</v>
      </c>
      <c r="AC13" s="10">
        <v>0</v>
      </c>
      <c r="AE13" s="10">
        <v>12</v>
      </c>
      <c r="AG13" s="10">
        <v>0</v>
      </c>
      <c r="AI13" s="10">
        <v>0</v>
      </c>
      <c r="AK13" s="10">
        <v>12</v>
      </c>
      <c r="AM13" s="10">
        <v>0</v>
      </c>
      <c r="AO13" s="10">
        <f t="shared" si="0"/>
        <v>0</v>
      </c>
      <c r="AQ13" s="10">
        <f t="shared" si="1"/>
        <v>0</v>
      </c>
      <c r="AS13" s="10">
        <f t="shared" si="2"/>
        <v>12.84</v>
      </c>
      <c r="AU13" s="10">
        <f t="shared" si="3"/>
        <v>0</v>
      </c>
      <c r="AW13" s="10">
        <f t="shared" si="4"/>
        <v>0</v>
      </c>
      <c r="AY13" s="10">
        <f t="shared" si="5"/>
        <v>12.84</v>
      </c>
      <c r="BA13" s="2" t="s">
        <v>233</v>
      </c>
      <c r="BB13" s="2" t="s">
        <v>3</v>
      </c>
    </row>
    <row r="14" spans="1:54">
      <c r="E14" s="4" t="s">
        <v>279</v>
      </c>
      <c r="F14" s="1" t="s">
        <v>1</v>
      </c>
      <c r="G14" s="2" t="s">
        <v>5</v>
      </c>
      <c r="I14" s="9"/>
      <c r="K14" s="9"/>
      <c r="M14" s="9"/>
      <c r="O14" s="9"/>
      <c r="Q14" s="9"/>
      <c r="S14" s="9"/>
      <c r="U14" s="9"/>
      <c r="W14" s="3" t="s">
        <v>0</v>
      </c>
      <c r="Y14" s="3" t="s">
        <v>423</v>
      </c>
      <c r="AA14" s="10">
        <v>0</v>
      </c>
      <c r="AC14" s="10">
        <v>3</v>
      </c>
      <c r="AE14" s="10">
        <v>9.6</v>
      </c>
      <c r="AG14" s="10">
        <v>0</v>
      </c>
      <c r="AI14" s="10">
        <v>0</v>
      </c>
      <c r="AK14" s="10">
        <v>12.6</v>
      </c>
      <c r="AM14" s="10"/>
      <c r="AO14" s="10">
        <f t="shared" si="0"/>
        <v>0</v>
      </c>
      <c r="AQ14" s="10">
        <f t="shared" si="1"/>
        <v>3.15</v>
      </c>
      <c r="AS14" s="10">
        <f t="shared" si="2"/>
        <v>10.272</v>
      </c>
      <c r="AU14" s="10">
        <f t="shared" si="3"/>
        <v>0</v>
      </c>
      <c r="AW14" s="10">
        <f t="shared" si="4"/>
        <v>0</v>
      </c>
      <c r="AY14" s="10">
        <f t="shared" si="5"/>
        <v>13.422000000000001</v>
      </c>
      <c r="BA14" s="2" t="s">
        <v>233</v>
      </c>
      <c r="BB14" s="2" t="s">
        <v>3</v>
      </c>
    </row>
    <row r="15" spans="1:54">
      <c r="E15" s="4" t="s">
        <v>278</v>
      </c>
      <c r="F15" s="1" t="s">
        <v>1</v>
      </c>
      <c r="G15" s="2" t="s">
        <v>5</v>
      </c>
      <c r="I15" s="9"/>
      <c r="K15" s="9"/>
      <c r="M15" s="9"/>
      <c r="O15" s="9"/>
      <c r="Q15" s="9"/>
      <c r="S15" s="9"/>
      <c r="U15" s="9"/>
      <c r="W15" s="3" t="s">
        <v>0</v>
      </c>
      <c r="Y15" s="37" t="s">
        <v>423</v>
      </c>
      <c r="Z15" s="32"/>
      <c r="AA15" s="37"/>
      <c r="AC15" s="11">
        <v>1</v>
      </c>
      <c r="AE15" s="11">
        <v>0</v>
      </c>
      <c r="AG15" s="11">
        <v>0</v>
      </c>
      <c r="AI15" s="11">
        <v>0</v>
      </c>
      <c r="AK15" s="11">
        <v>1</v>
      </c>
      <c r="AM15" s="11"/>
      <c r="AO15" s="11">
        <f t="shared" si="0"/>
        <v>0</v>
      </c>
      <c r="AP15" s="32"/>
      <c r="AQ15" s="11">
        <f t="shared" si="1"/>
        <v>1.05</v>
      </c>
      <c r="AS15" s="11">
        <f t="shared" si="2"/>
        <v>0</v>
      </c>
      <c r="AT15" s="32"/>
      <c r="AU15" s="11">
        <f t="shared" si="3"/>
        <v>0</v>
      </c>
      <c r="AV15" s="32"/>
      <c r="AW15" s="11">
        <f t="shared" si="4"/>
        <v>0</v>
      </c>
      <c r="AX15" s="32"/>
      <c r="AY15" s="11">
        <f t="shared" si="5"/>
        <v>1.05</v>
      </c>
      <c r="BA15" s="2" t="s">
        <v>233</v>
      </c>
      <c r="BB15" s="2" t="s">
        <v>3</v>
      </c>
    </row>
    <row r="16" spans="1:54">
      <c r="D16" s="8" t="s">
        <v>167</v>
      </c>
      <c r="F16" s="1" t="s">
        <v>1</v>
      </c>
      <c r="G16" s="2" t="s">
        <v>0</v>
      </c>
      <c r="I16" s="9"/>
      <c r="K16" s="9"/>
      <c r="M16" s="9"/>
      <c r="O16" s="9"/>
      <c r="Q16" s="9"/>
      <c r="S16" s="9"/>
      <c r="U16" s="9"/>
      <c r="W16" s="3" t="s">
        <v>0</v>
      </c>
      <c r="Y16" s="3" t="s">
        <v>423</v>
      </c>
      <c r="AC16" s="10">
        <v>4</v>
      </c>
      <c r="AE16" s="10">
        <v>28.6</v>
      </c>
      <c r="AG16" s="10">
        <v>0</v>
      </c>
      <c r="AI16" s="10">
        <v>0</v>
      </c>
      <c r="AK16" s="10">
        <v>32.6</v>
      </c>
      <c r="AM16" s="10"/>
      <c r="AO16" s="10">
        <f t="shared" si="0"/>
        <v>0</v>
      </c>
      <c r="AQ16" s="10">
        <f t="shared" si="1"/>
        <v>4.2</v>
      </c>
      <c r="AS16" s="10">
        <f t="shared" si="2"/>
        <v>30.602</v>
      </c>
      <c r="AU16" s="10">
        <f t="shared" si="3"/>
        <v>0</v>
      </c>
      <c r="AW16" s="10">
        <f t="shared" si="4"/>
        <v>0</v>
      </c>
      <c r="AY16" s="10">
        <f t="shared" si="5"/>
        <v>34.802</v>
      </c>
      <c r="BA16" s="2" t="s">
        <v>0</v>
      </c>
      <c r="BB16" s="2" t="s">
        <v>0</v>
      </c>
    </row>
    <row r="17" spans="1:54">
      <c r="A17" s="4"/>
      <c r="B17" s="4"/>
      <c r="C17" s="8" t="s">
        <v>271</v>
      </c>
      <c r="F17" s="1" t="s">
        <v>1</v>
      </c>
      <c r="Y17" s="3" t="s">
        <v>423</v>
      </c>
      <c r="Z17" s="1" t="s">
        <v>423</v>
      </c>
      <c r="AO17" s="10"/>
      <c r="AQ17" s="10">
        <f t="shared" si="1"/>
        <v>0</v>
      </c>
      <c r="AS17" s="10">
        <f t="shared" si="2"/>
        <v>0</v>
      </c>
      <c r="AU17" s="10">
        <f t="shared" si="3"/>
        <v>0</v>
      </c>
      <c r="AW17" s="10">
        <f t="shared" si="4"/>
        <v>0</v>
      </c>
      <c r="AY17" s="10">
        <f t="shared" si="5"/>
        <v>0</v>
      </c>
    </row>
    <row r="18" spans="1:54">
      <c r="A18" s="4"/>
      <c r="B18" s="4"/>
      <c r="D18" s="4" t="s">
        <v>270</v>
      </c>
      <c r="F18" s="1" t="s">
        <v>1</v>
      </c>
      <c r="G18" s="2" t="s">
        <v>5</v>
      </c>
      <c r="I18" s="9"/>
      <c r="K18" s="9"/>
      <c r="M18" s="9"/>
      <c r="O18" s="9"/>
      <c r="Q18" s="9"/>
      <c r="S18" s="9"/>
      <c r="U18" s="9"/>
      <c r="W18" s="3" t="s">
        <v>0</v>
      </c>
      <c r="Y18" s="10">
        <v>0</v>
      </c>
      <c r="AA18" s="10">
        <v>0</v>
      </c>
      <c r="AC18" s="10">
        <v>5</v>
      </c>
      <c r="AE18" s="10">
        <v>0</v>
      </c>
      <c r="AG18" s="10">
        <v>0</v>
      </c>
      <c r="AI18" s="10">
        <v>0</v>
      </c>
      <c r="AK18" s="10">
        <v>5</v>
      </c>
      <c r="AM18" s="10">
        <v>0</v>
      </c>
      <c r="AO18" s="10">
        <f t="shared" si="0"/>
        <v>0</v>
      </c>
      <c r="AQ18" s="10">
        <f t="shared" si="1"/>
        <v>5.25</v>
      </c>
      <c r="AS18" s="10">
        <f t="shared" si="2"/>
        <v>0</v>
      </c>
      <c r="AU18" s="10">
        <f t="shared" si="3"/>
        <v>0</v>
      </c>
      <c r="AW18" s="10">
        <f t="shared" si="4"/>
        <v>0</v>
      </c>
      <c r="AY18" s="10">
        <f t="shared" si="5"/>
        <v>5.25</v>
      </c>
      <c r="BA18" s="2" t="s">
        <v>233</v>
      </c>
      <c r="BB18" s="2" t="s">
        <v>14</v>
      </c>
    </row>
    <row r="19" spans="1:54">
      <c r="A19" s="4"/>
      <c r="B19" s="4"/>
      <c r="D19" s="4" t="s">
        <v>301</v>
      </c>
      <c r="F19" s="1" t="s">
        <v>1</v>
      </c>
      <c r="G19" s="2" t="s">
        <v>5</v>
      </c>
      <c r="I19" s="9"/>
      <c r="K19" s="9"/>
      <c r="M19" s="9"/>
      <c r="O19" s="9"/>
      <c r="Q19" s="9"/>
      <c r="S19" s="9"/>
      <c r="U19" s="9"/>
      <c r="W19" s="3" t="s">
        <v>0</v>
      </c>
      <c r="Y19" s="10">
        <v>0</v>
      </c>
      <c r="AA19" s="10">
        <v>0</v>
      </c>
      <c r="AC19" s="10">
        <v>5</v>
      </c>
      <c r="AE19" s="10">
        <v>5</v>
      </c>
      <c r="AG19" s="10"/>
      <c r="AI19" s="10">
        <v>5</v>
      </c>
      <c r="AK19" s="10">
        <v>15</v>
      </c>
      <c r="AM19" s="10">
        <v>0</v>
      </c>
      <c r="AO19" s="10">
        <f t="shared" si="0"/>
        <v>0</v>
      </c>
      <c r="AQ19" s="10">
        <f t="shared" si="1"/>
        <v>5.25</v>
      </c>
      <c r="AS19" s="10">
        <f t="shared" si="2"/>
        <v>5.35</v>
      </c>
      <c r="AU19" s="10">
        <f t="shared" si="3"/>
        <v>0</v>
      </c>
      <c r="AW19" s="10">
        <f t="shared" si="4"/>
        <v>5.9</v>
      </c>
      <c r="AY19" s="10">
        <f t="shared" si="5"/>
        <v>16.5</v>
      </c>
      <c r="BA19" s="2" t="s">
        <v>233</v>
      </c>
      <c r="BB19" s="2" t="s">
        <v>14</v>
      </c>
    </row>
    <row r="20" spans="1:54">
      <c r="A20" s="4"/>
      <c r="B20" s="4"/>
      <c r="D20" s="4" t="s">
        <v>268</v>
      </c>
      <c r="F20" s="1" t="s">
        <v>1</v>
      </c>
      <c r="G20" s="2" t="s">
        <v>5</v>
      </c>
      <c r="I20" s="9"/>
      <c r="K20" s="9"/>
      <c r="M20" s="9"/>
      <c r="O20" s="9"/>
      <c r="Q20" s="9"/>
      <c r="S20" s="9"/>
      <c r="U20" s="9"/>
      <c r="W20" s="3" t="s">
        <v>0</v>
      </c>
      <c r="Y20" s="11">
        <v>0</v>
      </c>
      <c r="AA20" s="11">
        <v>0</v>
      </c>
      <c r="AC20" s="11">
        <v>3</v>
      </c>
      <c r="AE20" s="11">
        <v>1</v>
      </c>
      <c r="AG20" s="11">
        <v>1</v>
      </c>
      <c r="AI20" s="11">
        <v>0</v>
      </c>
      <c r="AK20" s="11">
        <v>5</v>
      </c>
      <c r="AM20" s="11">
        <v>0</v>
      </c>
      <c r="AO20" s="11">
        <f t="shared" si="0"/>
        <v>0</v>
      </c>
      <c r="AP20" s="32"/>
      <c r="AQ20" s="11">
        <f t="shared" si="1"/>
        <v>3.15</v>
      </c>
      <c r="AR20" s="32"/>
      <c r="AS20" s="11">
        <f t="shared" si="2"/>
        <v>1.07</v>
      </c>
      <c r="AT20" s="32"/>
      <c r="AU20" s="11">
        <f t="shared" si="3"/>
        <v>1.1100000000000001</v>
      </c>
      <c r="AV20" s="32"/>
      <c r="AW20" s="11">
        <f t="shared" si="4"/>
        <v>0</v>
      </c>
      <c r="AX20" s="32"/>
      <c r="AY20" s="11">
        <f t="shared" si="5"/>
        <v>5.33</v>
      </c>
      <c r="BA20" s="2" t="s">
        <v>233</v>
      </c>
      <c r="BB20" s="2" t="s">
        <v>14</v>
      </c>
    </row>
    <row r="21" spans="1:54">
      <c r="A21" s="4"/>
      <c r="B21" s="4"/>
      <c r="C21" s="8" t="s">
        <v>267</v>
      </c>
      <c r="F21" s="1" t="s">
        <v>1</v>
      </c>
      <c r="G21" s="2" t="s">
        <v>0</v>
      </c>
      <c r="I21" s="9"/>
      <c r="K21" s="9"/>
      <c r="M21" s="9"/>
      <c r="O21" s="9"/>
      <c r="Q21" s="9"/>
      <c r="S21" s="9"/>
      <c r="U21" s="9"/>
      <c r="W21" s="3" t="s">
        <v>0</v>
      </c>
      <c r="Y21" s="10">
        <v>0</v>
      </c>
      <c r="AA21" s="15">
        <v>0</v>
      </c>
      <c r="AC21" s="10">
        <v>13</v>
      </c>
      <c r="AE21" s="10">
        <v>6</v>
      </c>
      <c r="AG21" s="10">
        <v>1</v>
      </c>
      <c r="AI21" s="10">
        <v>5</v>
      </c>
      <c r="AK21" s="10">
        <v>25</v>
      </c>
      <c r="AM21" s="10">
        <v>0</v>
      </c>
      <c r="AO21" s="10">
        <f t="shared" si="0"/>
        <v>0</v>
      </c>
      <c r="AQ21" s="10">
        <f t="shared" si="1"/>
        <v>13.65</v>
      </c>
      <c r="AS21" s="10">
        <f t="shared" si="2"/>
        <v>6.42</v>
      </c>
      <c r="AU21" s="10">
        <f t="shared" si="3"/>
        <v>1.1100000000000001</v>
      </c>
      <c r="AW21" s="10">
        <f t="shared" si="4"/>
        <v>5.9</v>
      </c>
      <c r="AY21" s="10">
        <f t="shared" si="5"/>
        <v>27.08</v>
      </c>
      <c r="BA21" s="2" t="s">
        <v>0</v>
      </c>
      <c r="BB21" s="2" t="s">
        <v>0</v>
      </c>
    </row>
    <row r="22" spans="1:54">
      <c r="A22" s="4"/>
      <c r="B22" s="4"/>
      <c r="C22" s="8" t="s">
        <v>300</v>
      </c>
      <c r="F22" s="1" t="s">
        <v>1</v>
      </c>
      <c r="AA22" s="10">
        <v>0</v>
      </c>
      <c r="AO22" s="10">
        <f t="shared" si="0"/>
        <v>0</v>
      </c>
      <c r="AQ22" s="10">
        <f t="shared" si="1"/>
        <v>0</v>
      </c>
      <c r="AS22" s="10">
        <f t="shared" si="2"/>
        <v>0</v>
      </c>
      <c r="AU22" s="10">
        <f t="shared" si="3"/>
        <v>0</v>
      </c>
      <c r="AW22" s="10">
        <f t="shared" si="4"/>
        <v>0</v>
      </c>
      <c r="AY22" s="10">
        <f t="shared" si="5"/>
        <v>0</v>
      </c>
    </row>
    <row r="23" spans="1:54">
      <c r="A23" s="4"/>
      <c r="B23" s="4"/>
      <c r="D23" s="4" t="s">
        <v>265</v>
      </c>
      <c r="F23" s="1" t="s">
        <v>1</v>
      </c>
      <c r="G23" s="2" t="s">
        <v>5</v>
      </c>
      <c r="I23" s="9"/>
      <c r="K23" s="9"/>
      <c r="M23" s="9"/>
      <c r="O23" s="9"/>
      <c r="Q23" s="9"/>
      <c r="S23" s="9"/>
      <c r="U23" s="9"/>
      <c r="W23" s="3" t="s">
        <v>0</v>
      </c>
      <c r="Y23" s="10">
        <v>0</v>
      </c>
      <c r="AC23" s="10">
        <v>3</v>
      </c>
      <c r="AE23" s="10">
        <v>3</v>
      </c>
      <c r="AG23" s="10">
        <v>2</v>
      </c>
      <c r="AI23" s="10">
        <v>2</v>
      </c>
      <c r="AK23" s="10">
        <v>10</v>
      </c>
      <c r="AM23" s="10">
        <v>0</v>
      </c>
      <c r="AO23" s="10">
        <f t="shared" si="0"/>
        <v>0</v>
      </c>
      <c r="AQ23" s="10">
        <f t="shared" si="1"/>
        <v>3.15</v>
      </c>
      <c r="AS23" s="10">
        <f t="shared" si="2"/>
        <v>3.21</v>
      </c>
      <c r="AU23" s="10">
        <f t="shared" si="3"/>
        <v>2.2200000000000002</v>
      </c>
      <c r="AW23" s="10">
        <f t="shared" si="4"/>
        <v>2.36</v>
      </c>
      <c r="AY23" s="10">
        <f t="shared" si="5"/>
        <v>10.94</v>
      </c>
      <c r="BA23" s="2" t="s">
        <v>233</v>
      </c>
      <c r="BB23" s="2" t="s">
        <v>14</v>
      </c>
    </row>
    <row r="24" spans="1:54">
      <c r="A24" s="4"/>
      <c r="B24" s="4"/>
      <c r="D24" s="4" t="s">
        <v>226</v>
      </c>
      <c r="F24" s="1" t="s">
        <v>1</v>
      </c>
      <c r="G24" s="2" t="s">
        <v>5</v>
      </c>
      <c r="I24" s="9"/>
      <c r="K24" s="9"/>
      <c r="M24" s="9"/>
      <c r="O24" s="9"/>
      <c r="Q24" s="9"/>
      <c r="S24" s="9"/>
      <c r="U24" s="9"/>
      <c r="W24" s="3" t="s">
        <v>0</v>
      </c>
      <c r="Y24" s="10">
        <v>0</v>
      </c>
      <c r="AA24" s="10">
        <v>0</v>
      </c>
      <c r="AC24" s="10">
        <v>3</v>
      </c>
      <c r="AE24" s="10">
        <v>3</v>
      </c>
      <c r="AG24" s="10">
        <v>2</v>
      </c>
      <c r="AI24" s="10">
        <v>2</v>
      </c>
      <c r="AK24" s="10">
        <v>10</v>
      </c>
      <c r="AM24" s="10">
        <v>0</v>
      </c>
      <c r="AO24" s="10">
        <f t="shared" si="0"/>
        <v>0</v>
      </c>
      <c r="AQ24" s="10">
        <f t="shared" si="1"/>
        <v>3.15</v>
      </c>
      <c r="AS24" s="10">
        <f t="shared" si="2"/>
        <v>3.21</v>
      </c>
      <c r="AU24" s="10">
        <f t="shared" si="3"/>
        <v>2.2200000000000002</v>
      </c>
      <c r="AW24" s="10">
        <f t="shared" si="4"/>
        <v>2.36</v>
      </c>
      <c r="AY24" s="10">
        <f t="shared" si="5"/>
        <v>10.94</v>
      </c>
      <c r="BA24" s="2" t="s">
        <v>233</v>
      </c>
      <c r="BB24" s="2" t="s">
        <v>14</v>
      </c>
    </row>
    <row r="25" spans="1:54">
      <c r="A25" s="4"/>
      <c r="B25" s="4"/>
      <c r="D25" s="4" t="s">
        <v>264</v>
      </c>
      <c r="F25" s="1" t="s">
        <v>1</v>
      </c>
      <c r="G25" s="2" t="s">
        <v>5</v>
      </c>
      <c r="I25" s="9"/>
      <c r="K25" s="9"/>
      <c r="M25" s="9"/>
      <c r="O25" s="9"/>
      <c r="Q25" s="9"/>
      <c r="S25" s="9"/>
      <c r="U25" s="9"/>
      <c r="W25" s="3" t="s">
        <v>0</v>
      </c>
      <c r="Y25" s="10">
        <v>0</v>
      </c>
      <c r="AA25" s="10">
        <v>0</v>
      </c>
      <c r="AC25" s="10">
        <v>6</v>
      </c>
      <c r="AE25" s="10">
        <v>6</v>
      </c>
      <c r="AG25" s="10">
        <v>4</v>
      </c>
      <c r="AI25" s="10">
        <v>4</v>
      </c>
      <c r="AK25" s="10">
        <v>20</v>
      </c>
      <c r="AM25" s="10">
        <v>0</v>
      </c>
      <c r="AO25" s="10">
        <f t="shared" si="0"/>
        <v>0</v>
      </c>
      <c r="AQ25" s="10">
        <f t="shared" si="1"/>
        <v>6.3</v>
      </c>
      <c r="AS25" s="10">
        <f t="shared" si="2"/>
        <v>6.42</v>
      </c>
      <c r="AU25" s="10">
        <f t="shared" si="3"/>
        <v>4.4400000000000004</v>
      </c>
      <c r="AW25" s="10">
        <f t="shared" si="4"/>
        <v>4.72</v>
      </c>
      <c r="AY25" s="10">
        <f t="shared" si="5"/>
        <v>21.88</v>
      </c>
      <c r="BA25" s="2" t="s">
        <v>233</v>
      </c>
      <c r="BB25" s="2" t="s">
        <v>14</v>
      </c>
    </row>
    <row r="26" spans="1:54">
      <c r="A26" s="4"/>
      <c r="B26" s="4"/>
      <c r="D26" s="4" t="s">
        <v>263</v>
      </c>
      <c r="F26" s="1" t="s">
        <v>1</v>
      </c>
      <c r="G26" s="2" t="s">
        <v>5</v>
      </c>
      <c r="I26" s="9"/>
      <c r="K26" s="9"/>
      <c r="M26" s="9"/>
      <c r="O26" s="9"/>
      <c r="Q26" s="9"/>
      <c r="S26" s="9"/>
      <c r="U26" s="9"/>
      <c r="W26" s="3" t="s">
        <v>0</v>
      </c>
      <c r="Y26" s="10">
        <v>0</v>
      </c>
      <c r="AA26" s="10">
        <v>0</v>
      </c>
      <c r="AC26" s="10">
        <v>3</v>
      </c>
      <c r="AE26" s="10">
        <v>3</v>
      </c>
      <c r="AG26" s="10">
        <v>2</v>
      </c>
      <c r="AI26" s="10">
        <v>2</v>
      </c>
      <c r="AK26" s="10">
        <v>10</v>
      </c>
      <c r="AM26" s="10">
        <v>0</v>
      </c>
      <c r="AO26" s="10">
        <f t="shared" si="0"/>
        <v>0</v>
      </c>
      <c r="AQ26" s="10">
        <f t="shared" si="1"/>
        <v>3.15</v>
      </c>
      <c r="AS26" s="10">
        <f t="shared" si="2"/>
        <v>3.21</v>
      </c>
      <c r="AU26" s="10">
        <f t="shared" si="3"/>
        <v>2.2200000000000002</v>
      </c>
      <c r="AW26" s="10">
        <f t="shared" si="4"/>
        <v>2.36</v>
      </c>
      <c r="AY26" s="10">
        <f t="shared" si="5"/>
        <v>10.94</v>
      </c>
      <c r="BA26" s="2" t="s">
        <v>233</v>
      </c>
      <c r="BB26" s="2" t="s">
        <v>14</v>
      </c>
    </row>
    <row r="27" spans="1:54">
      <c r="A27" s="4"/>
      <c r="B27" s="4"/>
      <c r="D27" s="4" t="s">
        <v>299</v>
      </c>
      <c r="F27" s="1" t="s">
        <v>1</v>
      </c>
      <c r="G27" s="2" t="s">
        <v>5</v>
      </c>
      <c r="I27" s="9"/>
      <c r="K27" s="9"/>
      <c r="M27" s="9"/>
      <c r="O27" s="9"/>
      <c r="Q27" s="9"/>
      <c r="S27" s="9"/>
      <c r="U27" s="9"/>
      <c r="W27" s="3" t="s">
        <v>0</v>
      </c>
      <c r="Y27" s="11" t="s">
        <v>423</v>
      </c>
      <c r="AA27" s="11"/>
      <c r="AC27" s="11">
        <v>3</v>
      </c>
      <c r="AE27" s="11">
        <v>3</v>
      </c>
      <c r="AG27" s="11">
        <v>2</v>
      </c>
      <c r="AI27" s="11">
        <v>2</v>
      </c>
      <c r="AK27" s="11">
        <v>10</v>
      </c>
      <c r="AM27" s="11"/>
      <c r="AO27" s="11">
        <f t="shared" si="0"/>
        <v>0</v>
      </c>
      <c r="AP27" s="32"/>
      <c r="AQ27" s="11">
        <f t="shared" si="1"/>
        <v>3.15</v>
      </c>
      <c r="AR27" s="32"/>
      <c r="AS27" s="11">
        <f t="shared" si="2"/>
        <v>3.21</v>
      </c>
      <c r="AT27" s="32"/>
      <c r="AU27" s="11">
        <f t="shared" si="3"/>
        <v>2.2200000000000002</v>
      </c>
      <c r="AV27" s="32"/>
      <c r="AW27" s="11">
        <f t="shared" si="4"/>
        <v>2.36</v>
      </c>
      <c r="AX27" s="32"/>
      <c r="AY27" s="11">
        <f t="shared" si="5"/>
        <v>10.94</v>
      </c>
      <c r="BA27" s="2" t="s">
        <v>233</v>
      </c>
      <c r="BB27" s="2" t="s">
        <v>14</v>
      </c>
    </row>
    <row r="28" spans="1:54">
      <c r="A28" s="4"/>
      <c r="B28" s="4"/>
      <c r="C28" s="8" t="s">
        <v>298</v>
      </c>
      <c r="F28" s="1" t="s">
        <v>1</v>
      </c>
      <c r="G28" s="2" t="s">
        <v>0</v>
      </c>
      <c r="I28" s="9"/>
      <c r="K28" s="9"/>
      <c r="M28" s="9"/>
      <c r="O28" s="9"/>
      <c r="Q28" s="9"/>
      <c r="S28" s="9"/>
      <c r="U28" s="9"/>
      <c r="W28" s="3" t="s">
        <v>0</v>
      </c>
      <c r="Y28" s="4" t="s">
        <v>423</v>
      </c>
      <c r="AC28" s="10">
        <v>18</v>
      </c>
      <c r="AE28" s="10">
        <v>18</v>
      </c>
      <c r="AG28" s="10">
        <v>12</v>
      </c>
      <c r="AI28" s="10">
        <v>12</v>
      </c>
      <c r="AK28" s="10">
        <v>60</v>
      </c>
      <c r="AM28" s="10"/>
      <c r="AO28" s="10">
        <f t="shared" si="0"/>
        <v>0</v>
      </c>
      <c r="AQ28" s="10">
        <f t="shared" si="1"/>
        <v>18.899999999999999</v>
      </c>
      <c r="AS28" s="10">
        <f t="shared" si="2"/>
        <v>19.260000000000002</v>
      </c>
      <c r="AU28" s="10">
        <f t="shared" si="3"/>
        <v>13.32</v>
      </c>
      <c r="AW28" s="10">
        <f t="shared" si="4"/>
        <v>14.16</v>
      </c>
      <c r="AY28" s="10">
        <f t="shared" si="5"/>
        <v>65.64</v>
      </c>
      <c r="BA28" s="2" t="s">
        <v>0</v>
      </c>
      <c r="BB28" s="2" t="s">
        <v>0</v>
      </c>
    </row>
    <row r="29" spans="1:54">
      <c r="A29" s="4"/>
      <c r="B29" s="4"/>
      <c r="C29" s="8" t="s">
        <v>260</v>
      </c>
      <c r="F29" s="1" t="s">
        <v>1</v>
      </c>
      <c r="Y29" s="3" t="s">
        <v>423</v>
      </c>
      <c r="AO29" s="10">
        <f t="shared" si="0"/>
        <v>0</v>
      </c>
      <c r="AQ29" s="10">
        <f t="shared" si="1"/>
        <v>0</v>
      </c>
      <c r="AS29" s="10">
        <f t="shared" si="2"/>
        <v>0</v>
      </c>
      <c r="AU29" s="10">
        <f t="shared" si="3"/>
        <v>0</v>
      </c>
      <c r="AW29" s="10">
        <f t="shared" si="4"/>
        <v>0</v>
      </c>
      <c r="AY29" s="10">
        <f t="shared" si="5"/>
        <v>0</v>
      </c>
    </row>
    <row r="30" spans="1:54">
      <c r="A30" s="4"/>
      <c r="B30" s="4"/>
      <c r="D30" s="8" t="s">
        <v>259</v>
      </c>
      <c r="F30" s="1" t="s">
        <v>1</v>
      </c>
      <c r="Y30" s="3" t="s">
        <v>423</v>
      </c>
      <c r="AA30" s="10">
        <v>0</v>
      </c>
      <c r="AO30" s="10">
        <f t="shared" si="0"/>
        <v>0</v>
      </c>
      <c r="AQ30" s="10">
        <f t="shared" si="1"/>
        <v>0</v>
      </c>
      <c r="AS30" s="10">
        <f t="shared" si="2"/>
        <v>0</v>
      </c>
      <c r="AU30" s="10">
        <f t="shared" si="3"/>
        <v>0</v>
      </c>
      <c r="AW30" s="10">
        <f t="shared" si="4"/>
        <v>0</v>
      </c>
      <c r="AY30" s="10">
        <f t="shared" si="5"/>
        <v>0</v>
      </c>
    </row>
    <row r="31" spans="1:54">
      <c r="A31" s="4"/>
      <c r="B31" s="4"/>
      <c r="E31" s="4" t="s">
        <v>258</v>
      </c>
      <c r="F31" s="1" t="s">
        <v>1</v>
      </c>
      <c r="G31" s="2" t="s">
        <v>5</v>
      </c>
      <c r="I31" s="9"/>
      <c r="K31" s="9"/>
      <c r="M31" s="9"/>
      <c r="O31" s="9"/>
      <c r="Q31" s="9"/>
      <c r="S31" s="9"/>
      <c r="U31" s="9"/>
      <c r="W31" s="3" t="s">
        <v>0</v>
      </c>
      <c r="Y31" s="10">
        <v>0</v>
      </c>
      <c r="AA31" s="10">
        <v>0</v>
      </c>
      <c r="AC31" s="10">
        <v>15</v>
      </c>
      <c r="AE31" s="10">
        <v>15</v>
      </c>
      <c r="AG31" s="10">
        <v>15</v>
      </c>
      <c r="AI31" s="10">
        <v>15</v>
      </c>
      <c r="AK31" s="10">
        <v>60</v>
      </c>
      <c r="AM31" s="10"/>
      <c r="AO31" s="10">
        <f t="shared" si="0"/>
        <v>0</v>
      </c>
      <c r="AQ31" s="10">
        <f t="shared" si="1"/>
        <v>15.75</v>
      </c>
      <c r="AS31" s="10">
        <f t="shared" si="2"/>
        <v>16.05</v>
      </c>
      <c r="AU31" s="10">
        <f t="shared" si="3"/>
        <v>16.649999999999999</v>
      </c>
      <c r="AW31" s="10">
        <f t="shared" si="4"/>
        <v>17.7</v>
      </c>
      <c r="AY31" s="10">
        <f t="shared" si="5"/>
        <v>66.150000000000006</v>
      </c>
      <c r="BA31" s="2" t="s">
        <v>233</v>
      </c>
      <c r="BB31" s="2" t="s">
        <v>3</v>
      </c>
    </row>
    <row r="32" spans="1:54">
      <c r="A32" s="4"/>
      <c r="B32" s="4"/>
      <c r="E32" s="4" t="s">
        <v>257</v>
      </c>
      <c r="F32" s="1" t="s">
        <v>1</v>
      </c>
      <c r="G32" s="2" t="s">
        <v>5</v>
      </c>
      <c r="I32" s="9"/>
      <c r="K32" s="9"/>
      <c r="M32" s="9"/>
      <c r="O32" s="9"/>
      <c r="Q32" s="9"/>
      <c r="S32" s="9"/>
      <c r="U32" s="9"/>
      <c r="W32" s="3" t="s">
        <v>0</v>
      </c>
      <c r="Y32" s="10" t="s">
        <v>423</v>
      </c>
      <c r="AA32" s="15">
        <v>0</v>
      </c>
      <c r="AC32" s="10">
        <v>4.5</v>
      </c>
      <c r="AE32" s="10">
        <v>4.5</v>
      </c>
      <c r="AG32" s="10">
        <v>5</v>
      </c>
      <c r="AI32" s="10">
        <v>5.5</v>
      </c>
      <c r="AK32" s="10">
        <v>19.5</v>
      </c>
      <c r="AM32" s="10"/>
      <c r="AO32" s="10">
        <f t="shared" si="0"/>
        <v>0</v>
      </c>
      <c r="AQ32" s="10">
        <f t="shared" si="1"/>
        <v>4.7249999999999996</v>
      </c>
      <c r="AS32" s="10">
        <f t="shared" si="2"/>
        <v>4.8150000000000004</v>
      </c>
      <c r="AU32" s="10">
        <f t="shared" si="3"/>
        <v>5.55</v>
      </c>
      <c r="AW32" s="10">
        <f t="shared" si="4"/>
        <v>6.49</v>
      </c>
      <c r="AY32" s="10">
        <f t="shared" si="5"/>
        <v>21.58</v>
      </c>
      <c r="BA32" s="2" t="s">
        <v>233</v>
      </c>
      <c r="BB32" s="2" t="s">
        <v>3</v>
      </c>
    </row>
    <row r="33" spans="1:54">
      <c r="A33" s="4"/>
      <c r="E33" s="4" t="s">
        <v>256</v>
      </c>
      <c r="F33" s="1" t="s">
        <v>1</v>
      </c>
      <c r="G33" s="2" t="s">
        <v>5</v>
      </c>
      <c r="I33" s="9"/>
      <c r="K33" s="9"/>
      <c r="M33" s="9"/>
      <c r="O33" s="9"/>
      <c r="Q33" s="9"/>
      <c r="S33" s="9"/>
      <c r="U33" s="9"/>
      <c r="W33" s="3" t="s">
        <v>0</v>
      </c>
      <c r="Y33" s="11" t="s">
        <v>423</v>
      </c>
      <c r="AA33" s="11">
        <v>0</v>
      </c>
      <c r="AC33" s="11">
        <v>2</v>
      </c>
      <c r="AE33" s="11">
        <v>2</v>
      </c>
      <c r="AG33" s="11">
        <v>2</v>
      </c>
      <c r="AI33" s="11">
        <v>2</v>
      </c>
      <c r="AK33" s="11">
        <v>8</v>
      </c>
      <c r="AM33" s="11"/>
      <c r="AO33" s="11">
        <f t="shared" si="0"/>
        <v>0</v>
      </c>
      <c r="AP33" s="32"/>
      <c r="AQ33" s="11">
        <f t="shared" si="1"/>
        <v>2.1</v>
      </c>
      <c r="AR33" s="32"/>
      <c r="AS33" s="11">
        <f t="shared" si="2"/>
        <v>2.14</v>
      </c>
      <c r="AT33" s="32"/>
      <c r="AU33" s="11">
        <f t="shared" si="3"/>
        <v>2.2200000000000002</v>
      </c>
      <c r="AV33" s="32"/>
      <c r="AW33" s="11">
        <f t="shared" si="4"/>
        <v>2.36</v>
      </c>
      <c r="AX33" s="32"/>
      <c r="AY33" s="11">
        <f t="shared" si="5"/>
        <v>8.82</v>
      </c>
      <c r="BA33" s="2" t="s">
        <v>233</v>
      </c>
      <c r="BB33" s="2" t="s">
        <v>14</v>
      </c>
    </row>
    <row r="34" spans="1:54">
      <c r="A34" s="4"/>
      <c r="D34" s="8" t="s">
        <v>254</v>
      </c>
      <c r="F34" s="1" t="s">
        <v>1</v>
      </c>
      <c r="G34" s="2" t="s">
        <v>0</v>
      </c>
      <c r="I34" s="9"/>
      <c r="K34" s="9"/>
      <c r="M34" s="9"/>
      <c r="O34" s="9"/>
      <c r="Q34" s="9"/>
      <c r="S34" s="9"/>
      <c r="U34" s="9"/>
      <c r="W34" s="3" t="s">
        <v>0</v>
      </c>
      <c r="Y34" s="10" t="s">
        <v>423</v>
      </c>
      <c r="AC34" s="10">
        <v>21.5</v>
      </c>
      <c r="AE34" s="10">
        <v>21.5</v>
      </c>
      <c r="AG34" s="10">
        <v>22</v>
      </c>
      <c r="AI34" s="10">
        <v>22.5</v>
      </c>
      <c r="AK34" s="10">
        <v>87.5</v>
      </c>
      <c r="AM34" s="10"/>
      <c r="AO34" s="10">
        <f t="shared" si="0"/>
        <v>0</v>
      </c>
      <c r="AQ34" s="10">
        <f t="shared" si="1"/>
        <v>22.574999999999999</v>
      </c>
      <c r="AS34" s="10">
        <f t="shared" si="2"/>
        <v>23.004999999999999</v>
      </c>
      <c r="AU34" s="10">
        <f t="shared" si="3"/>
        <v>24.42</v>
      </c>
      <c r="AW34" s="10">
        <f t="shared" si="4"/>
        <v>26.55</v>
      </c>
      <c r="AY34" s="10">
        <f t="shared" si="5"/>
        <v>96.55</v>
      </c>
      <c r="BA34" s="2" t="s">
        <v>0</v>
      </c>
      <c r="BB34" s="2" t="s">
        <v>0</v>
      </c>
    </row>
    <row r="35" spans="1:54">
      <c r="A35" s="4"/>
      <c r="D35" s="4" t="s">
        <v>297</v>
      </c>
      <c r="F35" s="1" t="s">
        <v>1</v>
      </c>
      <c r="G35" s="2" t="s">
        <v>5</v>
      </c>
      <c r="I35" s="9"/>
      <c r="K35" s="9"/>
      <c r="M35" s="9"/>
      <c r="O35" s="9"/>
      <c r="Q35" s="9"/>
      <c r="S35" s="9"/>
      <c r="U35" s="9"/>
      <c r="W35" s="3" t="s">
        <v>0</v>
      </c>
      <c r="Y35" s="11">
        <v>0</v>
      </c>
      <c r="AA35" s="11">
        <v>0</v>
      </c>
      <c r="AC35" s="11">
        <v>15</v>
      </c>
      <c r="AE35" s="11">
        <v>15</v>
      </c>
      <c r="AG35" s="11">
        <v>0</v>
      </c>
      <c r="AI35" s="11">
        <v>0</v>
      </c>
      <c r="AK35" s="11">
        <v>30</v>
      </c>
      <c r="AM35" s="11"/>
      <c r="AO35" s="11">
        <f t="shared" si="0"/>
        <v>0</v>
      </c>
      <c r="AP35" s="32"/>
      <c r="AQ35" s="11">
        <f t="shared" si="1"/>
        <v>15.75</v>
      </c>
      <c r="AR35" s="32"/>
      <c r="AS35" s="11">
        <f t="shared" si="2"/>
        <v>16.05</v>
      </c>
      <c r="AT35" s="32"/>
      <c r="AU35" s="11">
        <f t="shared" si="3"/>
        <v>0</v>
      </c>
      <c r="AV35" s="32"/>
      <c r="AW35" s="11">
        <f t="shared" si="4"/>
        <v>0</v>
      </c>
      <c r="AX35" s="32"/>
      <c r="AY35" s="11">
        <f t="shared" si="5"/>
        <v>31.8</v>
      </c>
      <c r="BA35" s="2" t="s">
        <v>233</v>
      </c>
      <c r="BB35" s="2" t="s">
        <v>3</v>
      </c>
    </row>
    <row r="36" spans="1:54">
      <c r="A36" s="4"/>
      <c r="C36" s="8" t="s">
        <v>287</v>
      </c>
      <c r="F36" s="1" t="s">
        <v>1</v>
      </c>
      <c r="G36" s="2" t="s">
        <v>0</v>
      </c>
      <c r="I36" s="9"/>
      <c r="K36" s="9"/>
      <c r="M36" s="9"/>
      <c r="O36" s="9"/>
      <c r="Q36" s="9"/>
      <c r="S36" s="9"/>
      <c r="U36" s="9"/>
      <c r="W36" s="3" t="s">
        <v>0</v>
      </c>
      <c r="Y36" s="11" t="s">
        <v>423</v>
      </c>
      <c r="AA36" s="34">
        <v>0</v>
      </c>
      <c r="AC36" s="11">
        <v>36.5</v>
      </c>
      <c r="AE36" s="11">
        <v>36.5</v>
      </c>
      <c r="AG36" s="11">
        <v>22</v>
      </c>
      <c r="AI36" s="11">
        <v>22.5</v>
      </c>
      <c r="AK36" s="11">
        <v>117.5</v>
      </c>
      <c r="AM36" s="11"/>
      <c r="AN36" s="32"/>
      <c r="AO36" s="11">
        <f t="shared" si="0"/>
        <v>0</v>
      </c>
      <c r="AP36" s="32"/>
      <c r="AQ36" s="11">
        <f t="shared" si="1"/>
        <v>38.325000000000003</v>
      </c>
      <c r="AR36" s="32"/>
      <c r="AS36" s="11">
        <f t="shared" si="2"/>
        <v>39.055</v>
      </c>
      <c r="AT36" s="32"/>
      <c r="AU36" s="11">
        <f t="shared" si="3"/>
        <v>24.42</v>
      </c>
      <c r="AV36" s="32"/>
      <c r="AW36" s="11">
        <f t="shared" si="4"/>
        <v>26.55</v>
      </c>
      <c r="AX36" s="32"/>
      <c r="AY36" s="11">
        <f t="shared" si="5"/>
        <v>128.35</v>
      </c>
      <c r="BA36" s="2" t="s">
        <v>0</v>
      </c>
      <c r="BB36" s="2" t="s">
        <v>0</v>
      </c>
    </row>
    <row r="37" spans="1:54">
      <c r="A37" s="4"/>
      <c r="B37" s="8" t="s">
        <v>34</v>
      </c>
      <c r="F37" s="1" t="s">
        <v>1</v>
      </c>
      <c r="G37" s="2" t="s">
        <v>0</v>
      </c>
      <c r="I37" s="9"/>
      <c r="K37" s="9"/>
      <c r="M37" s="9"/>
      <c r="O37" s="9"/>
      <c r="Q37" s="9"/>
      <c r="S37" s="9"/>
      <c r="U37" s="9"/>
      <c r="W37" s="3" t="s">
        <v>0</v>
      </c>
      <c r="Y37" s="10" t="s">
        <v>423</v>
      </c>
      <c r="AA37" s="15">
        <v>0</v>
      </c>
      <c r="AC37" s="10">
        <v>71.5</v>
      </c>
      <c r="AE37" s="10">
        <v>116.1</v>
      </c>
      <c r="AG37" s="10">
        <v>35</v>
      </c>
      <c r="AI37" s="10">
        <v>39.5</v>
      </c>
      <c r="AK37" s="10">
        <v>262.10000000000002</v>
      </c>
      <c r="AM37" s="10"/>
      <c r="AO37" s="10">
        <f t="shared" si="0"/>
        <v>0</v>
      </c>
      <c r="AQ37" s="10">
        <f t="shared" si="1"/>
        <v>75.075000000000003</v>
      </c>
      <c r="AS37" s="10">
        <f t="shared" si="2"/>
        <v>124.22699999999999</v>
      </c>
      <c r="AU37" s="10">
        <f t="shared" si="3"/>
        <v>38.85</v>
      </c>
      <c r="AW37" s="10">
        <f t="shared" si="4"/>
        <v>46.61</v>
      </c>
      <c r="AY37" s="10">
        <f t="shared" si="5"/>
        <v>284.762</v>
      </c>
      <c r="BA37" s="2" t="s">
        <v>0</v>
      </c>
      <c r="BB37" s="2" t="s">
        <v>0</v>
      </c>
    </row>
    <row r="38" spans="1:54">
      <c r="A38" s="4"/>
      <c r="B38" s="8" t="s">
        <v>33</v>
      </c>
      <c r="F38" s="1" t="s">
        <v>1</v>
      </c>
      <c r="AA38" s="23"/>
      <c r="AO38" s="10">
        <f t="shared" si="0"/>
        <v>0</v>
      </c>
      <c r="AQ38" s="10">
        <f t="shared" si="1"/>
        <v>0</v>
      </c>
      <c r="AS38" s="10">
        <f t="shared" si="2"/>
        <v>0</v>
      </c>
      <c r="AU38" s="10">
        <f t="shared" si="3"/>
        <v>0</v>
      </c>
      <c r="AW38" s="10">
        <f t="shared" si="4"/>
        <v>0</v>
      </c>
      <c r="AY38" s="10">
        <f t="shared" si="5"/>
        <v>0</v>
      </c>
    </row>
    <row r="39" spans="1:54">
      <c r="A39" s="4"/>
      <c r="C39" s="8" t="s">
        <v>244</v>
      </c>
      <c r="F39" s="1" t="s">
        <v>1</v>
      </c>
      <c r="AO39" s="10">
        <f t="shared" si="0"/>
        <v>0</v>
      </c>
      <c r="AQ39" s="10">
        <f t="shared" si="1"/>
        <v>0</v>
      </c>
      <c r="AS39" s="10">
        <f t="shared" si="2"/>
        <v>0</v>
      </c>
      <c r="AU39" s="10">
        <f t="shared" si="3"/>
        <v>0</v>
      </c>
      <c r="AW39" s="10">
        <f t="shared" si="4"/>
        <v>0</v>
      </c>
      <c r="AY39" s="10">
        <f t="shared" si="5"/>
        <v>0</v>
      </c>
    </row>
    <row r="40" spans="1:54">
      <c r="A40" s="4"/>
      <c r="D40" s="4" t="s">
        <v>243</v>
      </c>
      <c r="F40" s="1" t="s">
        <v>1</v>
      </c>
      <c r="G40" s="2" t="s">
        <v>16</v>
      </c>
      <c r="I40" s="10" t="s">
        <v>423</v>
      </c>
      <c r="K40" s="12">
        <v>1</v>
      </c>
      <c r="M40" s="12">
        <v>1</v>
      </c>
      <c r="O40" s="12">
        <v>1</v>
      </c>
      <c r="Q40" s="12">
        <v>1</v>
      </c>
      <c r="S40" s="12">
        <v>1</v>
      </c>
      <c r="U40" s="12">
        <v>5</v>
      </c>
      <c r="W40" s="3" t="s">
        <v>18</v>
      </c>
      <c r="Y40" s="10" t="s">
        <v>423</v>
      </c>
      <c r="AA40" s="10">
        <v>3.6</v>
      </c>
      <c r="AC40" s="10">
        <v>3.6</v>
      </c>
      <c r="AE40" s="10">
        <v>3.6</v>
      </c>
      <c r="AG40" s="10">
        <v>3.6</v>
      </c>
      <c r="AI40" s="10">
        <v>3.6</v>
      </c>
      <c r="AK40" s="10">
        <v>18</v>
      </c>
      <c r="AM40" s="10"/>
      <c r="AO40" s="10">
        <f t="shared" si="0"/>
        <v>3.6720000000000002</v>
      </c>
      <c r="AQ40" s="10">
        <f t="shared" si="1"/>
        <v>3.7800000000000002</v>
      </c>
      <c r="AS40" s="10">
        <f t="shared" si="2"/>
        <v>3.8520000000000003</v>
      </c>
      <c r="AU40" s="10">
        <f t="shared" si="3"/>
        <v>3.996</v>
      </c>
      <c r="AW40" s="10">
        <f t="shared" si="4"/>
        <v>4.2480000000000002</v>
      </c>
      <c r="AY40" s="10">
        <f t="shared" si="5"/>
        <v>19.548000000000002</v>
      </c>
      <c r="BA40" s="2" t="s">
        <v>233</v>
      </c>
      <c r="BB40" s="2" t="s">
        <v>14</v>
      </c>
    </row>
    <row r="41" spans="1:54">
      <c r="A41" s="4"/>
      <c r="D41" s="4" t="s">
        <v>242</v>
      </c>
      <c r="F41" s="1" t="s">
        <v>1</v>
      </c>
      <c r="G41" s="2" t="s">
        <v>16</v>
      </c>
      <c r="I41" s="10" t="s">
        <v>423</v>
      </c>
      <c r="K41" s="12">
        <v>1</v>
      </c>
      <c r="M41" s="12">
        <v>1</v>
      </c>
      <c r="O41" s="12">
        <v>1</v>
      </c>
      <c r="Q41" s="12">
        <v>1</v>
      </c>
      <c r="S41" s="12">
        <v>1</v>
      </c>
      <c r="U41" s="12">
        <v>5</v>
      </c>
      <c r="W41" s="3" t="s">
        <v>18</v>
      </c>
      <c r="Y41" s="10" t="s">
        <v>423</v>
      </c>
      <c r="AA41" s="10">
        <v>3.6</v>
      </c>
      <c r="AC41" s="10">
        <v>3.6</v>
      </c>
      <c r="AE41" s="10">
        <v>3.6</v>
      </c>
      <c r="AG41" s="10">
        <v>3.6</v>
      </c>
      <c r="AI41" s="10">
        <v>3.6</v>
      </c>
      <c r="AK41" s="10">
        <v>18</v>
      </c>
      <c r="AM41" s="10"/>
      <c r="AO41" s="10">
        <f t="shared" si="0"/>
        <v>3.6720000000000002</v>
      </c>
      <c r="AQ41" s="10">
        <f t="shared" si="1"/>
        <v>3.7800000000000002</v>
      </c>
      <c r="AS41" s="10">
        <f t="shared" si="2"/>
        <v>3.8520000000000003</v>
      </c>
      <c r="AU41" s="10">
        <f t="shared" si="3"/>
        <v>3.996</v>
      </c>
      <c r="AW41" s="10">
        <f t="shared" si="4"/>
        <v>4.2480000000000002</v>
      </c>
      <c r="AY41" s="10">
        <f t="shared" si="5"/>
        <v>19.548000000000002</v>
      </c>
      <c r="BA41" s="2" t="s">
        <v>233</v>
      </c>
      <c r="BB41" s="2" t="s">
        <v>14</v>
      </c>
    </row>
    <row r="42" spans="1:54">
      <c r="A42" s="4"/>
      <c r="D42" s="4" t="s">
        <v>241</v>
      </c>
      <c r="F42" s="1" t="s">
        <v>1</v>
      </c>
      <c r="G42" s="2" t="s">
        <v>16</v>
      </c>
      <c r="I42" s="10" t="s">
        <v>423</v>
      </c>
      <c r="K42" s="12">
        <v>1</v>
      </c>
      <c r="M42" s="12">
        <v>1</v>
      </c>
      <c r="O42" s="12">
        <v>1</v>
      </c>
      <c r="Q42" s="12">
        <v>1</v>
      </c>
      <c r="S42" s="12">
        <v>1</v>
      </c>
      <c r="U42" s="12">
        <v>5</v>
      </c>
      <c r="W42" s="3" t="s">
        <v>18</v>
      </c>
      <c r="Y42" s="10" t="s">
        <v>423</v>
      </c>
      <c r="AA42" s="10">
        <v>3.6</v>
      </c>
      <c r="AC42" s="10">
        <v>3.6</v>
      </c>
      <c r="AE42" s="10">
        <v>3.6</v>
      </c>
      <c r="AG42" s="10">
        <v>3.6</v>
      </c>
      <c r="AI42" s="10">
        <v>3.6</v>
      </c>
      <c r="AK42" s="10">
        <v>18</v>
      </c>
      <c r="AM42" s="10"/>
      <c r="AO42" s="10">
        <f t="shared" si="0"/>
        <v>3.6720000000000002</v>
      </c>
      <c r="AQ42" s="10">
        <f t="shared" si="1"/>
        <v>3.7800000000000002</v>
      </c>
      <c r="AS42" s="10">
        <f t="shared" si="2"/>
        <v>3.8520000000000003</v>
      </c>
      <c r="AU42" s="10">
        <f t="shared" si="3"/>
        <v>3.996</v>
      </c>
      <c r="AW42" s="10">
        <f t="shared" si="4"/>
        <v>4.2480000000000002</v>
      </c>
      <c r="AY42" s="10">
        <f t="shared" si="5"/>
        <v>19.548000000000002</v>
      </c>
      <c r="BA42" s="2" t="s">
        <v>233</v>
      </c>
      <c r="BB42" s="2" t="s">
        <v>14</v>
      </c>
    </row>
    <row r="43" spans="1:54">
      <c r="A43" s="4"/>
      <c r="D43" s="4" t="s">
        <v>296</v>
      </c>
      <c r="F43" s="1" t="s">
        <v>1</v>
      </c>
      <c r="G43" s="2" t="s">
        <v>16</v>
      </c>
      <c r="I43" s="10" t="s">
        <v>423</v>
      </c>
      <c r="K43" s="12">
        <v>1</v>
      </c>
      <c r="M43" s="12">
        <v>1</v>
      </c>
      <c r="O43" s="12">
        <v>1</v>
      </c>
      <c r="Q43" s="12">
        <v>1</v>
      </c>
      <c r="S43" s="12">
        <v>1</v>
      </c>
      <c r="U43" s="12">
        <v>5</v>
      </c>
      <c r="W43" s="3" t="s">
        <v>18</v>
      </c>
      <c r="Y43" s="10" t="s">
        <v>423</v>
      </c>
      <c r="AA43" s="10">
        <v>3.6</v>
      </c>
      <c r="AC43" s="10">
        <v>3.6</v>
      </c>
      <c r="AE43" s="10">
        <v>3.6</v>
      </c>
      <c r="AG43" s="10">
        <v>3.6</v>
      </c>
      <c r="AI43" s="10">
        <v>3.6</v>
      </c>
      <c r="AK43" s="10">
        <v>18</v>
      </c>
      <c r="AM43" s="10"/>
      <c r="AO43" s="10">
        <f t="shared" si="0"/>
        <v>3.6720000000000002</v>
      </c>
      <c r="AQ43" s="10">
        <f t="shared" si="1"/>
        <v>3.7800000000000002</v>
      </c>
      <c r="AS43" s="10">
        <f t="shared" si="2"/>
        <v>3.8520000000000003</v>
      </c>
      <c r="AU43" s="10">
        <f t="shared" si="3"/>
        <v>3.996</v>
      </c>
      <c r="AW43" s="10">
        <f t="shared" si="4"/>
        <v>4.2480000000000002</v>
      </c>
      <c r="AY43" s="10">
        <f t="shared" si="5"/>
        <v>19.548000000000002</v>
      </c>
      <c r="BA43" s="2" t="s">
        <v>233</v>
      </c>
      <c r="BB43" s="2" t="s">
        <v>14</v>
      </c>
    </row>
    <row r="44" spans="1:54">
      <c r="A44" s="4"/>
      <c r="D44" s="4" t="s">
        <v>240</v>
      </c>
      <c r="F44" s="1" t="s">
        <v>1</v>
      </c>
      <c r="G44" s="2" t="s">
        <v>16</v>
      </c>
      <c r="I44" s="10" t="s">
        <v>423</v>
      </c>
      <c r="K44" s="12">
        <v>1</v>
      </c>
      <c r="M44" s="12">
        <v>1</v>
      </c>
      <c r="O44" s="12">
        <v>1</v>
      </c>
      <c r="Q44" s="12">
        <v>1</v>
      </c>
      <c r="S44" s="12">
        <v>1</v>
      </c>
      <c r="U44" s="12">
        <v>5</v>
      </c>
      <c r="W44" s="3" t="s">
        <v>18</v>
      </c>
      <c r="Y44" s="10" t="s">
        <v>423</v>
      </c>
      <c r="AA44" s="10">
        <v>3.6</v>
      </c>
      <c r="AC44" s="10">
        <v>3.6</v>
      </c>
      <c r="AE44" s="10">
        <v>3.6</v>
      </c>
      <c r="AG44" s="10">
        <v>3.6</v>
      </c>
      <c r="AI44" s="10">
        <v>3.6</v>
      </c>
      <c r="AK44" s="10">
        <v>18</v>
      </c>
      <c r="AM44" s="10"/>
      <c r="AO44" s="10">
        <f t="shared" si="0"/>
        <v>3.6720000000000002</v>
      </c>
      <c r="AQ44" s="10">
        <f t="shared" si="1"/>
        <v>3.7800000000000002</v>
      </c>
      <c r="AS44" s="10">
        <f t="shared" si="2"/>
        <v>3.8520000000000003</v>
      </c>
      <c r="AU44" s="10">
        <f t="shared" si="3"/>
        <v>3.996</v>
      </c>
      <c r="AW44" s="10">
        <f t="shared" si="4"/>
        <v>4.2480000000000002</v>
      </c>
      <c r="AY44" s="10">
        <f t="shared" si="5"/>
        <v>19.548000000000002</v>
      </c>
      <c r="BA44" s="2" t="s">
        <v>233</v>
      </c>
      <c r="BB44" s="2" t="s">
        <v>14</v>
      </c>
    </row>
    <row r="45" spans="1:54">
      <c r="A45" s="4"/>
      <c r="D45" s="4" t="s">
        <v>239</v>
      </c>
      <c r="F45" s="1" t="s">
        <v>1</v>
      </c>
      <c r="G45" s="2" t="s">
        <v>16</v>
      </c>
      <c r="I45" s="10" t="s">
        <v>423</v>
      </c>
      <c r="K45" s="12">
        <v>1</v>
      </c>
      <c r="M45" s="12">
        <v>1</v>
      </c>
      <c r="O45" s="12">
        <v>1</v>
      </c>
      <c r="Q45" s="12">
        <v>1</v>
      </c>
      <c r="S45" s="12">
        <v>1</v>
      </c>
      <c r="U45" s="12">
        <v>5</v>
      </c>
      <c r="W45" s="3" t="s">
        <v>25</v>
      </c>
      <c r="Y45" s="10" t="s">
        <v>423</v>
      </c>
      <c r="AA45" s="10">
        <v>1.2</v>
      </c>
      <c r="AC45" s="10">
        <v>1.2</v>
      </c>
      <c r="AE45" s="10">
        <v>1.2</v>
      </c>
      <c r="AG45" s="10">
        <v>1.2</v>
      </c>
      <c r="AI45" s="10">
        <v>1.2</v>
      </c>
      <c r="AK45" s="10">
        <v>6</v>
      </c>
      <c r="AM45" s="10"/>
      <c r="AO45" s="10">
        <f t="shared" si="0"/>
        <v>1.224</v>
      </c>
      <c r="AQ45" s="10">
        <f t="shared" si="1"/>
        <v>1.26</v>
      </c>
      <c r="AS45" s="10">
        <f t="shared" si="2"/>
        <v>1.284</v>
      </c>
      <c r="AU45" s="10">
        <f t="shared" si="3"/>
        <v>1.3319999999999999</v>
      </c>
      <c r="AW45" s="10">
        <f t="shared" si="4"/>
        <v>1.4159999999999999</v>
      </c>
      <c r="AY45" s="10">
        <f t="shared" si="5"/>
        <v>6.516</v>
      </c>
      <c r="BA45" s="2" t="s">
        <v>233</v>
      </c>
      <c r="BB45" s="2" t="s">
        <v>14</v>
      </c>
    </row>
    <row r="46" spans="1:54">
      <c r="A46" s="4"/>
      <c r="D46" s="4" t="s">
        <v>238</v>
      </c>
      <c r="F46" s="1" t="s">
        <v>1</v>
      </c>
      <c r="G46" s="2" t="s">
        <v>16</v>
      </c>
      <c r="I46" s="11" t="s">
        <v>423</v>
      </c>
      <c r="K46" s="12">
        <v>2</v>
      </c>
      <c r="M46" s="12">
        <v>2</v>
      </c>
      <c r="O46" s="12">
        <v>2</v>
      </c>
      <c r="Q46" s="12">
        <v>2</v>
      </c>
      <c r="S46" s="12">
        <v>2</v>
      </c>
      <c r="U46" s="12">
        <v>10</v>
      </c>
      <c r="W46" s="3" t="s">
        <v>25</v>
      </c>
      <c r="Y46" s="11" t="s">
        <v>423</v>
      </c>
      <c r="AA46" s="11">
        <v>2.4</v>
      </c>
      <c r="AC46" s="11">
        <v>2.4</v>
      </c>
      <c r="AE46" s="11">
        <v>2.4</v>
      </c>
      <c r="AG46" s="11">
        <v>2.4</v>
      </c>
      <c r="AI46" s="11">
        <v>2.4</v>
      </c>
      <c r="AK46" s="11">
        <v>12</v>
      </c>
      <c r="AM46" s="11"/>
      <c r="AO46" s="11">
        <f t="shared" si="0"/>
        <v>2.448</v>
      </c>
      <c r="AP46" s="32"/>
      <c r="AQ46" s="11">
        <f t="shared" si="1"/>
        <v>2.52</v>
      </c>
      <c r="AR46" s="32"/>
      <c r="AS46" s="11">
        <f t="shared" si="2"/>
        <v>2.5680000000000001</v>
      </c>
      <c r="AT46" s="32"/>
      <c r="AU46" s="11">
        <f t="shared" si="3"/>
        <v>2.6639999999999997</v>
      </c>
      <c r="AV46" s="32"/>
      <c r="AW46" s="11">
        <f t="shared" si="4"/>
        <v>2.8319999999999999</v>
      </c>
      <c r="AX46" s="32"/>
      <c r="AY46" s="11">
        <f t="shared" si="5"/>
        <v>13.032</v>
      </c>
      <c r="BA46" s="2" t="s">
        <v>233</v>
      </c>
      <c r="BB46" s="2" t="s">
        <v>14</v>
      </c>
    </row>
    <row r="47" spans="1:54">
      <c r="A47" s="4"/>
      <c r="C47" s="8" t="s">
        <v>13</v>
      </c>
      <c r="F47" s="1" t="s">
        <v>1</v>
      </c>
      <c r="G47" s="2" t="s">
        <v>0</v>
      </c>
      <c r="I47" s="9"/>
      <c r="K47" s="9"/>
      <c r="M47" s="9"/>
      <c r="O47" s="9"/>
      <c r="Q47" s="9"/>
      <c r="S47" s="9"/>
      <c r="U47" s="9"/>
      <c r="W47" s="3" t="s">
        <v>0</v>
      </c>
      <c r="Y47" s="10" t="s">
        <v>423</v>
      </c>
      <c r="AA47" s="10">
        <v>21.599999999999998</v>
      </c>
      <c r="AC47" s="10">
        <v>21.599999999999998</v>
      </c>
      <c r="AE47" s="10">
        <v>21.599999999999998</v>
      </c>
      <c r="AG47" s="10">
        <v>21.599999999999998</v>
      </c>
      <c r="AI47" s="10">
        <v>21.599999999999998</v>
      </c>
      <c r="AK47" s="10">
        <v>108</v>
      </c>
      <c r="AM47" s="10"/>
      <c r="AO47" s="10">
        <f t="shared" si="0"/>
        <v>22.031999999999996</v>
      </c>
      <c r="AQ47" s="10">
        <f t="shared" si="1"/>
        <v>22.679999999999996</v>
      </c>
      <c r="AS47" s="10">
        <f t="shared" si="2"/>
        <v>23.111999999999998</v>
      </c>
      <c r="AU47" s="10">
        <f t="shared" si="3"/>
        <v>23.975999999999999</v>
      </c>
      <c r="AW47" s="10">
        <f t="shared" si="4"/>
        <v>25.487999999999996</v>
      </c>
      <c r="AY47" s="10">
        <f t="shared" si="5"/>
        <v>117.28799999999998</v>
      </c>
      <c r="BA47" s="2" t="s">
        <v>0</v>
      </c>
      <c r="BB47" s="2" t="s">
        <v>0</v>
      </c>
    </row>
    <row r="48" spans="1:54">
      <c r="A48" s="4"/>
      <c r="C48" s="4" t="s">
        <v>237</v>
      </c>
      <c r="F48" s="1" t="s">
        <v>1</v>
      </c>
      <c r="G48" s="2" t="s">
        <v>5</v>
      </c>
      <c r="I48" s="9"/>
      <c r="K48" s="9"/>
      <c r="M48" s="9"/>
      <c r="O48" s="9"/>
      <c r="Q48" s="9"/>
      <c r="S48" s="9"/>
      <c r="U48" s="9"/>
      <c r="W48" s="3" t="s">
        <v>0</v>
      </c>
      <c r="Y48" s="10">
        <v>12</v>
      </c>
      <c r="AA48" s="10">
        <v>12</v>
      </c>
      <c r="AC48" s="10">
        <v>12</v>
      </c>
      <c r="AE48" s="10">
        <v>12</v>
      </c>
      <c r="AG48" s="10">
        <v>12</v>
      </c>
      <c r="AI48" s="10">
        <v>12</v>
      </c>
      <c r="AK48" s="10">
        <v>72</v>
      </c>
      <c r="AM48" s="10">
        <v>12</v>
      </c>
      <c r="AO48" s="10">
        <f t="shared" si="0"/>
        <v>12.24</v>
      </c>
      <c r="AQ48" s="10">
        <f t="shared" si="1"/>
        <v>12.6</v>
      </c>
      <c r="AS48" s="10">
        <f t="shared" si="2"/>
        <v>12.84</v>
      </c>
      <c r="AU48" s="10">
        <f t="shared" si="3"/>
        <v>13.32</v>
      </c>
      <c r="AW48" s="10">
        <f t="shared" si="4"/>
        <v>14.16</v>
      </c>
      <c r="AY48" s="10">
        <f t="shared" si="5"/>
        <v>77.160000000000011</v>
      </c>
      <c r="BA48" s="2" t="s">
        <v>233</v>
      </c>
      <c r="BB48" s="2" t="s">
        <v>9</v>
      </c>
    </row>
    <row r="49" spans="1:54">
      <c r="C49" s="4" t="s">
        <v>236</v>
      </c>
      <c r="F49" s="1" t="s">
        <v>1</v>
      </c>
      <c r="G49" s="2" t="s">
        <v>5</v>
      </c>
      <c r="I49" s="9"/>
      <c r="K49" s="9"/>
      <c r="M49" s="9"/>
      <c r="O49" s="9"/>
      <c r="Q49" s="9"/>
      <c r="S49" s="9"/>
      <c r="U49" s="9"/>
      <c r="W49" s="3" t="s">
        <v>0</v>
      </c>
      <c r="Y49" s="10" t="s">
        <v>423</v>
      </c>
      <c r="Z49" s="10" t="s">
        <v>423</v>
      </c>
      <c r="AA49" s="10">
        <v>0</v>
      </c>
      <c r="AC49" s="10">
        <v>4.5</v>
      </c>
      <c r="AE49" s="10">
        <v>4.5</v>
      </c>
      <c r="AG49" s="10">
        <v>4.5</v>
      </c>
      <c r="AI49" s="10">
        <v>4.5</v>
      </c>
      <c r="AK49" s="10">
        <v>18</v>
      </c>
      <c r="AM49" s="10"/>
      <c r="AO49" s="10">
        <f t="shared" si="0"/>
        <v>0</v>
      </c>
      <c r="AQ49" s="10">
        <f t="shared" si="1"/>
        <v>4.7249999999999996</v>
      </c>
      <c r="AS49" s="10">
        <f t="shared" si="2"/>
        <v>4.8150000000000004</v>
      </c>
      <c r="AU49" s="10">
        <f t="shared" si="3"/>
        <v>4.9950000000000001</v>
      </c>
      <c r="AW49" s="10">
        <f t="shared" si="4"/>
        <v>5.31</v>
      </c>
      <c r="AY49" s="10">
        <f t="shared" si="5"/>
        <v>19.844999999999999</v>
      </c>
      <c r="BA49" s="2" t="s">
        <v>233</v>
      </c>
      <c r="BB49" s="2" t="s">
        <v>3</v>
      </c>
    </row>
    <row r="50" spans="1:54">
      <c r="C50" s="4" t="s">
        <v>235</v>
      </c>
      <c r="F50" s="1" t="s">
        <v>1</v>
      </c>
      <c r="G50" s="2" t="s">
        <v>5</v>
      </c>
      <c r="I50" s="9"/>
      <c r="K50" s="9"/>
      <c r="M50" s="9"/>
      <c r="O50" s="9"/>
      <c r="Q50" s="9"/>
      <c r="S50" s="9"/>
      <c r="U50" s="9"/>
      <c r="W50" s="3" t="s">
        <v>0</v>
      </c>
      <c r="Y50" s="10" t="s">
        <v>423</v>
      </c>
      <c r="Z50" s="10" t="s">
        <v>423</v>
      </c>
      <c r="AA50" s="10">
        <v>0</v>
      </c>
      <c r="AC50" s="10">
        <v>0.75</v>
      </c>
      <c r="AE50" s="10">
        <v>0.75</v>
      </c>
      <c r="AG50" s="10">
        <v>0.75</v>
      </c>
      <c r="AI50" s="10">
        <v>0.75</v>
      </c>
      <c r="AK50" s="10">
        <v>3</v>
      </c>
      <c r="AM50" s="10"/>
      <c r="AO50" s="10">
        <f t="shared" si="0"/>
        <v>0</v>
      </c>
      <c r="AQ50" s="10">
        <f t="shared" si="1"/>
        <v>0.78749999999999998</v>
      </c>
      <c r="AS50" s="10">
        <f t="shared" si="2"/>
        <v>0.80249999999999999</v>
      </c>
      <c r="AU50" s="10">
        <f t="shared" si="3"/>
        <v>0.83250000000000002</v>
      </c>
      <c r="AW50" s="10">
        <f t="shared" si="4"/>
        <v>0.88500000000000001</v>
      </c>
      <c r="AY50" s="10">
        <f t="shared" si="5"/>
        <v>3.3075000000000001</v>
      </c>
      <c r="BA50" s="2" t="s">
        <v>233</v>
      </c>
      <c r="BB50" s="2" t="s">
        <v>3</v>
      </c>
    </row>
    <row r="51" spans="1:54">
      <c r="C51" s="4" t="s">
        <v>234</v>
      </c>
      <c r="F51" s="1" t="s">
        <v>1</v>
      </c>
      <c r="G51" s="2" t="s">
        <v>5</v>
      </c>
      <c r="I51" s="9"/>
      <c r="K51" s="9"/>
      <c r="M51" s="9"/>
      <c r="O51" s="9"/>
      <c r="Q51" s="9"/>
      <c r="S51" s="9"/>
      <c r="U51" s="9"/>
      <c r="W51" s="3" t="s">
        <v>0</v>
      </c>
      <c r="Y51" s="10" t="s">
        <v>423</v>
      </c>
      <c r="Z51" s="10" t="s">
        <v>423</v>
      </c>
      <c r="AA51" s="10">
        <v>0</v>
      </c>
      <c r="AC51" s="10">
        <v>4.5</v>
      </c>
      <c r="AE51" s="10">
        <v>4.5</v>
      </c>
      <c r="AG51" s="10">
        <v>4.5</v>
      </c>
      <c r="AI51" s="10">
        <v>4</v>
      </c>
      <c r="AK51" s="10">
        <v>17.5</v>
      </c>
      <c r="AM51" s="10"/>
      <c r="AO51" s="10">
        <f t="shared" si="0"/>
        <v>0</v>
      </c>
      <c r="AQ51" s="10">
        <f t="shared" si="1"/>
        <v>4.7249999999999996</v>
      </c>
      <c r="AS51" s="10">
        <f t="shared" si="2"/>
        <v>4.8150000000000004</v>
      </c>
      <c r="AU51" s="10">
        <f t="shared" si="3"/>
        <v>4.9950000000000001</v>
      </c>
      <c r="AW51" s="10">
        <f t="shared" si="4"/>
        <v>4.72</v>
      </c>
      <c r="AY51" s="10">
        <f t="shared" si="5"/>
        <v>19.254999999999999</v>
      </c>
      <c r="BA51" s="2" t="s">
        <v>233</v>
      </c>
      <c r="BB51" s="2" t="s">
        <v>3</v>
      </c>
    </row>
    <row r="52" spans="1:54">
      <c r="C52" s="4" t="s">
        <v>295</v>
      </c>
      <c r="F52" s="1" t="s">
        <v>1</v>
      </c>
      <c r="G52" s="2" t="s">
        <v>5</v>
      </c>
      <c r="I52" s="9"/>
      <c r="K52" s="9"/>
      <c r="M52" s="9"/>
      <c r="O52" s="9"/>
      <c r="Q52" s="9"/>
      <c r="S52" s="9"/>
      <c r="U52" s="9"/>
      <c r="W52" s="3" t="s">
        <v>0</v>
      </c>
      <c r="Y52" s="10" t="s">
        <v>423</v>
      </c>
      <c r="Z52" s="10" t="s">
        <v>423</v>
      </c>
      <c r="AA52" s="10">
        <v>0</v>
      </c>
      <c r="AC52" s="10">
        <v>5.5</v>
      </c>
      <c r="AE52" s="10">
        <v>5.5</v>
      </c>
      <c r="AG52" s="10">
        <v>5.5</v>
      </c>
      <c r="AI52" s="10">
        <v>5.5</v>
      </c>
      <c r="AK52" s="10">
        <v>22</v>
      </c>
      <c r="AM52" s="10"/>
      <c r="AO52" s="10">
        <f t="shared" si="0"/>
        <v>0</v>
      </c>
      <c r="AQ52" s="10">
        <f t="shared" si="1"/>
        <v>5.7750000000000004</v>
      </c>
      <c r="AS52" s="10">
        <f t="shared" si="2"/>
        <v>5.8849999999999998</v>
      </c>
      <c r="AU52" s="10">
        <f t="shared" si="3"/>
        <v>6.1050000000000004</v>
      </c>
      <c r="AW52" s="10">
        <f t="shared" si="4"/>
        <v>6.49</v>
      </c>
      <c r="AY52" s="10">
        <f t="shared" si="5"/>
        <v>24.255000000000003</v>
      </c>
      <c r="BA52" s="2" t="s">
        <v>233</v>
      </c>
      <c r="BB52" s="2" t="s">
        <v>3</v>
      </c>
    </row>
    <row r="53" spans="1:54">
      <c r="C53" s="4" t="s">
        <v>294</v>
      </c>
      <c r="F53" s="1" t="s">
        <v>1</v>
      </c>
      <c r="G53" s="2" t="s">
        <v>5</v>
      </c>
      <c r="I53" s="9"/>
      <c r="K53" s="9"/>
      <c r="M53" s="9"/>
      <c r="O53" s="9"/>
      <c r="Q53" s="9"/>
      <c r="S53" s="9"/>
      <c r="U53" s="9"/>
      <c r="W53" s="3" t="s">
        <v>0</v>
      </c>
      <c r="Y53" s="11" t="s">
        <v>423</v>
      </c>
      <c r="Z53" s="11" t="s">
        <v>423</v>
      </c>
      <c r="AA53" s="11">
        <v>0</v>
      </c>
      <c r="AC53" s="11">
        <v>5</v>
      </c>
      <c r="AE53" s="11">
        <v>5</v>
      </c>
      <c r="AG53" s="11">
        <v>5</v>
      </c>
      <c r="AI53" s="11">
        <v>5</v>
      </c>
      <c r="AK53" s="11">
        <v>20</v>
      </c>
      <c r="AM53" s="11"/>
      <c r="AO53" s="11">
        <f t="shared" si="0"/>
        <v>0</v>
      </c>
      <c r="AP53" s="32"/>
      <c r="AQ53" s="11">
        <f t="shared" si="1"/>
        <v>5.25</v>
      </c>
      <c r="AR53" s="32"/>
      <c r="AS53" s="11">
        <f t="shared" si="2"/>
        <v>5.35</v>
      </c>
      <c r="AT53" s="32"/>
      <c r="AU53" s="11">
        <f t="shared" si="3"/>
        <v>5.55</v>
      </c>
      <c r="AV53" s="32"/>
      <c r="AW53" s="11">
        <f t="shared" si="4"/>
        <v>5.9</v>
      </c>
      <c r="AX53" s="32"/>
      <c r="AY53" s="11">
        <f t="shared" si="5"/>
        <v>22.049999999999997</v>
      </c>
      <c r="BA53" s="2" t="s">
        <v>233</v>
      </c>
      <c r="BB53" s="2" t="s">
        <v>3</v>
      </c>
    </row>
    <row r="54" spans="1:54">
      <c r="B54" s="8" t="s">
        <v>144</v>
      </c>
      <c r="F54" s="1" t="s">
        <v>1</v>
      </c>
      <c r="G54" s="2" t="s">
        <v>0</v>
      </c>
      <c r="I54" s="9"/>
      <c r="K54" s="9"/>
      <c r="M54" s="9"/>
      <c r="O54" s="9"/>
      <c r="Q54" s="9"/>
      <c r="S54" s="9"/>
      <c r="U54" s="9"/>
      <c r="W54" s="3" t="s">
        <v>0</v>
      </c>
      <c r="Y54" s="34">
        <v>12</v>
      </c>
      <c r="Z54" s="34" t="s">
        <v>423</v>
      </c>
      <c r="AA54" s="34">
        <v>33.6</v>
      </c>
      <c r="AC54" s="11">
        <v>53.85</v>
      </c>
      <c r="AE54" s="11">
        <v>53.85</v>
      </c>
      <c r="AG54" s="11">
        <v>53.85</v>
      </c>
      <c r="AI54" s="11">
        <v>53.35</v>
      </c>
      <c r="AK54" s="11">
        <v>260.5</v>
      </c>
      <c r="AM54" s="11">
        <v>12</v>
      </c>
      <c r="AO54" s="34">
        <f t="shared" si="0"/>
        <v>34.271999999999998</v>
      </c>
      <c r="AP54" s="33"/>
      <c r="AQ54" s="34">
        <f t="shared" si="1"/>
        <v>56.542500000000004</v>
      </c>
      <c r="AR54" s="33"/>
      <c r="AS54" s="34">
        <f t="shared" si="2"/>
        <v>57.619500000000002</v>
      </c>
      <c r="AT54" s="33"/>
      <c r="AU54" s="34">
        <f t="shared" si="3"/>
        <v>59.773499999999999</v>
      </c>
      <c r="AV54" s="33"/>
      <c r="AW54" s="34">
        <f t="shared" si="4"/>
        <v>62.953000000000003</v>
      </c>
      <c r="AX54" s="33"/>
      <c r="AY54" s="34">
        <f t="shared" si="5"/>
        <v>283.16050000000007</v>
      </c>
      <c r="BA54" s="2" t="s">
        <v>0</v>
      </c>
      <c r="BB54" s="2" t="s">
        <v>0</v>
      </c>
    </row>
    <row r="55" spans="1:54">
      <c r="A55" s="8" t="s">
        <v>2</v>
      </c>
      <c r="F55" s="1" t="s">
        <v>1</v>
      </c>
      <c r="G55" s="2" t="s">
        <v>0</v>
      </c>
      <c r="I55" s="9"/>
      <c r="K55" s="9"/>
      <c r="M55" s="9"/>
      <c r="O55" s="9"/>
      <c r="Q55" s="9"/>
      <c r="S55" s="9"/>
      <c r="U55" s="9"/>
      <c r="W55" s="3" t="s">
        <v>0</v>
      </c>
      <c r="Y55" s="15">
        <v>12</v>
      </c>
      <c r="Z55" s="15" t="s">
        <v>423</v>
      </c>
      <c r="AA55" s="15">
        <v>33.6</v>
      </c>
      <c r="AC55" s="10">
        <v>125.35</v>
      </c>
      <c r="AE55" s="10">
        <v>169.95</v>
      </c>
      <c r="AG55" s="10">
        <v>88.85</v>
      </c>
      <c r="AI55" s="10">
        <v>92.85</v>
      </c>
      <c r="AK55" s="10">
        <v>522.6</v>
      </c>
      <c r="AM55" s="10">
        <v>12</v>
      </c>
      <c r="AO55" s="10">
        <f t="shared" si="0"/>
        <v>34.271999999999998</v>
      </c>
      <c r="AQ55" s="10">
        <f t="shared" si="1"/>
        <v>131.61750000000001</v>
      </c>
      <c r="AS55" s="10">
        <f t="shared" si="2"/>
        <v>181.84649999999999</v>
      </c>
      <c r="AU55" s="10">
        <f t="shared" si="3"/>
        <v>98.623499999999993</v>
      </c>
      <c r="AW55" s="10">
        <f t="shared" si="4"/>
        <v>109.56299999999999</v>
      </c>
      <c r="AY55" s="10">
        <f t="shared" si="5"/>
        <v>567.9224999999999</v>
      </c>
      <c r="BA55" s="2" t="s">
        <v>0</v>
      </c>
      <c r="BB55" s="2" t="s">
        <v>0</v>
      </c>
    </row>
    <row r="56" spans="1:54">
      <c r="A56" s="4" t="s">
        <v>1</v>
      </c>
    </row>
    <row r="57" spans="1:54">
      <c r="A57" s="4" t="s">
        <v>143</v>
      </c>
    </row>
    <row r="58" spans="1:54">
      <c r="A58" s="4" t="s">
        <v>232</v>
      </c>
    </row>
    <row r="64" spans="1:54">
      <c r="AI64" s="10"/>
      <c r="AK64" s="10"/>
      <c r="AM64" s="10"/>
      <c r="AO64" s="10"/>
      <c r="AQ64" s="10"/>
      <c r="AS64" s="10"/>
      <c r="AU64" s="10"/>
    </row>
  </sheetData>
  <phoneticPr fontId="1" type="noConversion"/>
  <printOptions gridLines="1"/>
  <pageMargins left="0.74803149606299213" right="0.74803149606299213" top="0.98425196850393704" bottom="0.98425196850393704" header="0.51181102362204722" footer="0.51181102362204722"/>
  <pageSetup paperSize="9" scale="90" orientation="landscape" r:id="rId1"/>
  <headerFooter alignWithMargins="0">
    <oddHeader>&amp;CTable 4- Gir FLC</oddHeader>
  </headerFooter>
  <colBreaks count="1" manualBreakCount="1">
    <brk id="37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B69"/>
  <sheetViews>
    <sheetView view="pageBreakPreview" zoomScale="120" zoomScaleNormal="100" zoomScaleSheetLayoutView="120" workbookViewId="0">
      <pane xSplit="5" ySplit="6" topLeftCell="AB7" activePane="bottomRight" state="frozenSplit"/>
      <selection activeCell="F40" sqref="F40"/>
      <selection pane="topRight" activeCell="F40" sqref="F40"/>
      <selection pane="bottomLeft" activeCell="F40" sqref="F40"/>
      <selection pane="bottomRight" activeCell="E9" sqref="E9"/>
    </sheetView>
  </sheetViews>
  <sheetFormatPr defaultRowHeight="9"/>
  <cols>
    <col min="1" max="1" width="0.42578125" style="1" customWidth="1"/>
    <col min="2" max="4" width="1.7109375" style="1" customWidth="1"/>
    <col min="5" max="5" width="38.5703125" style="1" customWidth="1"/>
    <col min="6" max="6" width="0.42578125" style="1" customWidth="1"/>
    <col min="7" max="7" width="8.42578125" style="2" customWidth="1"/>
    <col min="8" max="8" width="0.42578125" style="1" customWidth="1"/>
    <col min="9" max="9" width="4.7109375" style="3" customWidth="1"/>
    <col min="10" max="10" width="0.42578125" style="1" customWidth="1"/>
    <col min="11" max="11" width="4.7109375" style="3" customWidth="1"/>
    <col min="12" max="12" width="0.42578125" style="1" customWidth="1"/>
    <col min="13" max="13" width="4.7109375" style="3" customWidth="1"/>
    <col min="14" max="14" width="0.42578125" style="1" customWidth="1"/>
    <col min="15" max="15" width="4.7109375" style="3" customWidth="1"/>
    <col min="16" max="16" width="0.42578125" style="1" customWidth="1"/>
    <col min="17" max="17" width="4.7109375" style="3" customWidth="1"/>
    <col min="18" max="18" width="0.42578125" style="1" customWidth="1"/>
    <col min="19" max="19" width="4.7109375" style="3" customWidth="1"/>
    <col min="20" max="20" width="0.42578125" style="1" customWidth="1"/>
    <col min="21" max="21" width="4.7109375" style="3" customWidth="1"/>
    <col min="22" max="22" width="0.42578125" style="1" customWidth="1"/>
    <col min="23" max="23" width="5" style="2" customWidth="1"/>
    <col min="24" max="24" width="0.42578125" style="1" customWidth="1"/>
    <col min="25" max="25" width="5" style="3" customWidth="1"/>
    <col min="26" max="26" width="0.42578125" style="1" customWidth="1"/>
    <col min="27" max="27" width="5" style="3" customWidth="1"/>
    <col min="28" max="28" width="0.42578125" style="1" customWidth="1"/>
    <col min="29" max="29" width="5" style="3" customWidth="1"/>
    <col min="30" max="30" width="0.42578125" style="1" customWidth="1"/>
    <col min="31" max="31" width="5" style="3" customWidth="1"/>
    <col min="32" max="32" width="0.42578125" style="1" customWidth="1"/>
    <col min="33" max="33" width="5" style="3" customWidth="1"/>
    <col min="34" max="34" width="0.42578125" style="1" customWidth="1"/>
    <col min="35" max="35" width="5" style="3" customWidth="1"/>
    <col min="36" max="36" width="0.42578125" style="1" customWidth="1"/>
    <col min="37" max="37" width="5.7109375" style="3" customWidth="1"/>
    <col min="38" max="38" width="0.5703125" style="1" customWidth="1"/>
    <col min="39" max="39" width="5.7109375" style="3" customWidth="1"/>
    <col min="40" max="40" width="0.42578125" style="1" customWidth="1"/>
    <col min="41" max="41" width="5.7109375" style="3" customWidth="1"/>
    <col min="42" max="42" width="0.5703125" style="1" customWidth="1"/>
    <col min="43" max="43" width="5.7109375" style="3" customWidth="1"/>
    <col min="44" max="44" width="0.42578125" style="1" customWidth="1"/>
    <col min="45" max="45" width="5.7109375" style="3" customWidth="1"/>
    <col min="46" max="46" width="0.42578125" style="1" customWidth="1"/>
    <col min="47" max="47" width="5.7109375" style="3" customWidth="1"/>
    <col min="48" max="48" width="0.5703125" style="1" customWidth="1"/>
    <col min="49" max="49" width="5.7109375" style="3" customWidth="1"/>
    <col min="50" max="50" width="0.42578125" style="1" customWidth="1"/>
    <col min="51" max="51" width="5.7109375" style="3" customWidth="1"/>
    <col min="52" max="52" width="0.42578125" style="1" customWidth="1"/>
    <col min="53" max="53" width="9.42578125" style="2" customWidth="1"/>
    <col min="54" max="54" width="12.85546875" style="2" customWidth="1"/>
    <col min="55" max="16384" width="9.140625" style="4"/>
  </cols>
  <sheetData>
    <row r="1" spans="1:54">
      <c r="A1" s="1" t="s">
        <v>131</v>
      </c>
      <c r="F1" s="1" t="s">
        <v>1</v>
      </c>
    </row>
    <row r="2" spans="1:54">
      <c r="A2" s="1" t="s">
        <v>130</v>
      </c>
      <c r="F2" s="1" t="s">
        <v>1</v>
      </c>
      <c r="W2" s="5" t="s">
        <v>123</v>
      </c>
    </row>
    <row r="3" spans="1:54" ht="12">
      <c r="A3" s="1" t="s">
        <v>293</v>
      </c>
      <c r="B3" s="145"/>
      <c r="C3" s="145"/>
      <c r="D3" s="145"/>
      <c r="E3" s="145"/>
      <c r="F3" s="1" t="s">
        <v>1</v>
      </c>
      <c r="W3" s="5" t="s">
        <v>128</v>
      </c>
    </row>
    <row r="4" spans="1:54">
      <c r="A4" s="7" t="s">
        <v>127</v>
      </c>
      <c r="F4" s="1" t="s">
        <v>1</v>
      </c>
      <c r="I4" s="6"/>
      <c r="J4" s="6"/>
      <c r="K4" s="6"/>
      <c r="L4" s="6"/>
      <c r="M4" s="6"/>
      <c r="N4" s="6"/>
      <c r="O4" s="6" t="s">
        <v>126</v>
      </c>
      <c r="P4" s="6"/>
      <c r="Q4" s="6"/>
      <c r="R4" s="6"/>
      <c r="S4" s="6"/>
      <c r="T4" s="6"/>
      <c r="U4" s="6"/>
      <c r="W4" s="5" t="s">
        <v>125</v>
      </c>
      <c r="Y4" s="6"/>
      <c r="Z4" s="6"/>
      <c r="AA4" s="6"/>
      <c r="AB4" s="6"/>
      <c r="AC4" s="6"/>
      <c r="AD4" s="6"/>
      <c r="AE4" s="6" t="s">
        <v>124</v>
      </c>
      <c r="AF4" s="6"/>
      <c r="AG4" s="6"/>
      <c r="AH4" s="6"/>
      <c r="AI4" s="6"/>
      <c r="AJ4" s="6"/>
      <c r="AK4" s="6"/>
      <c r="AM4" s="6"/>
      <c r="AN4" s="6"/>
      <c r="AO4" s="6"/>
      <c r="AP4" s="6"/>
      <c r="AQ4" s="6"/>
      <c r="AR4" s="6"/>
      <c r="AS4" s="6" t="s">
        <v>421</v>
      </c>
      <c r="AT4" s="6"/>
      <c r="AU4" s="6"/>
      <c r="AV4" s="6"/>
      <c r="AW4" s="6"/>
      <c r="AX4" s="6"/>
      <c r="AY4" s="6"/>
      <c r="BA4" s="6"/>
      <c r="BB4" s="6"/>
    </row>
    <row r="5" spans="1:54">
      <c r="G5" s="6" t="s">
        <v>123</v>
      </c>
      <c r="I5" s="6" t="s">
        <v>121</v>
      </c>
      <c r="K5" s="6" t="s">
        <v>120</v>
      </c>
      <c r="M5" s="6" t="s">
        <v>119</v>
      </c>
      <c r="O5" s="6" t="s">
        <v>118</v>
      </c>
      <c r="Q5" s="6" t="s">
        <v>117</v>
      </c>
      <c r="S5" s="6" t="s">
        <v>422</v>
      </c>
      <c r="U5" s="6" t="s">
        <v>2</v>
      </c>
      <c r="W5" s="6" t="s">
        <v>122</v>
      </c>
      <c r="Y5" s="6" t="s">
        <v>121</v>
      </c>
      <c r="AA5" s="6" t="s">
        <v>120</v>
      </c>
      <c r="AC5" s="6" t="s">
        <v>119</v>
      </c>
      <c r="AE5" s="6" t="s">
        <v>118</v>
      </c>
      <c r="AG5" s="6" t="s">
        <v>117</v>
      </c>
      <c r="AI5" s="6" t="s">
        <v>422</v>
      </c>
      <c r="AK5" s="6" t="s">
        <v>2</v>
      </c>
      <c r="AM5" s="6" t="s">
        <v>121</v>
      </c>
      <c r="AO5" s="6" t="s">
        <v>120</v>
      </c>
      <c r="AQ5" s="6" t="s">
        <v>119</v>
      </c>
      <c r="AS5" s="6" t="s">
        <v>118</v>
      </c>
      <c r="AU5" s="6" t="s">
        <v>117</v>
      </c>
      <c r="AW5" s="6" t="s">
        <v>422</v>
      </c>
      <c r="AY5" s="6" t="s">
        <v>2</v>
      </c>
      <c r="BA5" s="6" t="s">
        <v>116</v>
      </c>
      <c r="BB5" s="6" t="s">
        <v>115</v>
      </c>
    </row>
    <row r="6" spans="1:54" ht="5.0999999999999996" customHeight="1"/>
    <row r="7" spans="1:54">
      <c r="B7" s="8" t="s">
        <v>114</v>
      </c>
      <c r="F7" s="1" t="s">
        <v>1</v>
      </c>
    </row>
    <row r="8" spans="1:54">
      <c r="C8" s="8" t="s">
        <v>284</v>
      </c>
      <c r="F8" s="1" t="s">
        <v>1</v>
      </c>
    </row>
    <row r="9" spans="1:54">
      <c r="D9" s="4" t="s">
        <v>283</v>
      </c>
      <c r="F9" s="1" t="s">
        <v>1</v>
      </c>
      <c r="G9" s="2" t="s">
        <v>5</v>
      </c>
      <c r="I9" s="9"/>
      <c r="K9" s="9"/>
      <c r="M9" s="9"/>
      <c r="O9" s="9"/>
      <c r="Q9" s="9"/>
      <c r="S9" s="9"/>
      <c r="U9" s="9"/>
      <c r="W9" s="3" t="s">
        <v>0</v>
      </c>
      <c r="Y9" s="10">
        <v>0</v>
      </c>
      <c r="AA9" s="19">
        <v>0</v>
      </c>
      <c r="AC9" s="10">
        <v>3</v>
      </c>
      <c r="AE9" s="10">
        <v>16</v>
      </c>
      <c r="AG9" s="10">
        <v>0</v>
      </c>
      <c r="AI9" s="10">
        <v>0</v>
      </c>
      <c r="AK9" s="10">
        <v>46</v>
      </c>
      <c r="AM9" s="10">
        <v>0</v>
      </c>
      <c r="AO9" s="10">
        <f>(AA9*2%)+AA9</f>
        <v>0</v>
      </c>
      <c r="AQ9" s="10">
        <f>(AC9*5%)+AC9</f>
        <v>3.15</v>
      </c>
      <c r="AS9" s="10">
        <f>(AE9*7%)+AE9</f>
        <v>17.12</v>
      </c>
      <c r="AU9" s="10">
        <f>(AG9*11%)+AG9</f>
        <v>0</v>
      </c>
      <c r="AW9" s="10">
        <f>(AI9*18%)+AI9</f>
        <v>0</v>
      </c>
      <c r="AY9" s="10">
        <f>SUM(AM9:AW9)</f>
        <v>20.27</v>
      </c>
      <c r="BA9" s="2" t="s">
        <v>233</v>
      </c>
      <c r="BB9" s="2" t="s">
        <v>3</v>
      </c>
    </row>
    <row r="10" spans="1:54">
      <c r="C10" s="8" t="s">
        <v>282</v>
      </c>
      <c r="F10" s="1" t="s">
        <v>1</v>
      </c>
      <c r="AO10" s="10">
        <f t="shared" ref="AO10:AO66" si="0">(AA10*2%)+AA10</f>
        <v>0</v>
      </c>
      <c r="AQ10" s="10">
        <f t="shared" ref="AQ10:AQ66" si="1">(AC10*5%)+AC10</f>
        <v>0</v>
      </c>
      <c r="AS10" s="10">
        <f t="shared" ref="AS10:AS66" si="2">(AE10*7%)+AE10</f>
        <v>0</v>
      </c>
      <c r="AU10" s="10">
        <f t="shared" ref="AU10:AU66" si="3">(AG10*11%)+AG10</f>
        <v>0</v>
      </c>
      <c r="AW10" s="10">
        <f t="shared" ref="AW10:AW66" si="4">(AI10*18%)+AI10</f>
        <v>0</v>
      </c>
      <c r="AY10" s="10">
        <f t="shared" ref="AY10:AY66" si="5">SUM(AM10:AW10)</f>
        <v>0</v>
      </c>
    </row>
    <row r="11" spans="1:54">
      <c r="D11" s="8" t="s">
        <v>178</v>
      </c>
      <c r="F11" s="1" t="s">
        <v>1</v>
      </c>
      <c r="AO11" s="10">
        <f t="shared" si="0"/>
        <v>0</v>
      </c>
      <c r="AQ11" s="10">
        <f t="shared" si="1"/>
        <v>0</v>
      </c>
      <c r="AS11" s="10">
        <f t="shared" si="2"/>
        <v>0</v>
      </c>
      <c r="AU11" s="10">
        <f t="shared" si="3"/>
        <v>0</v>
      </c>
      <c r="AW11" s="10">
        <f t="shared" si="4"/>
        <v>0</v>
      </c>
      <c r="AY11" s="10">
        <f t="shared" si="5"/>
        <v>0</v>
      </c>
    </row>
    <row r="12" spans="1:54">
      <c r="E12" s="4" t="s">
        <v>281</v>
      </c>
      <c r="F12" s="1" t="s">
        <v>1</v>
      </c>
      <c r="G12" s="2" t="s">
        <v>5</v>
      </c>
      <c r="I12" s="9"/>
      <c r="K12" s="9"/>
      <c r="M12" s="9"/>
      <c r="O12" s="9"/>
      <c r="Q12" s="9"/>
      <c r="S12" s="9"/>
      <c r="U12" s="9"/>
      <c r="W12" s="3" t="s">
        <v>0</v>
      </c>
      <c r="Y12" s="10"/>
      <c r="AA12" s="10"/>
      <c r="AC12" s="10">
        <v>8</v>
      </c>
      <c r="AE12" s="10">
        <v>8.5</v>
      </c>
      <c r="AG12" s="10">
        <v>0</v>
      </c>
      <c r="AI12" s="10">
        <v>0</v>
      </c>
      <c r="AK12" s="10">
        <v>16.5</v>
      </c>
      <c r="AM12" s="10"/>
      <c r="AO12" s="10">
        <f t="shared" si="0"/>
        <v>0</v>
      </c>
      <c r="AQ12" s="10">
        <f t="shared" si="1"/>
        <v>8.4</v>
      </c>
      <c r="AS12" s="10">
        <f t="shared" si="2"/>
        <v>9.0950000000000006</v>
      </c>
      <c r="AU12" s="10">
        <f t="shared" si="3"/>
        <v>0</v>
      </c>
      <c r="AW12" s="10">
        <f t="shared" si="4"/>
        <v>0</v>
      </c>
      <c r="AY12" s="10">
        <f t="shared" si="5"/>
        <v>17.495000000000001</v>
      </c>
      <c r="BA12" s="2" t="s">
        <v>233</v>
      </c>
      <c r="BB12" s="2" t="s">
        <v>3</v>
      </c>
    </row>
    <row r="13" spans="1:54">
      <c r="E13" s="4" t="s">
        <v>280</v>
      </c>
      <c r="F13" s="1" t="s">
        <v>1</v>
      </c>
      <c r="G13" s="2" t="s">
        <v>5</v>
      </c>
      <c r="I13" s="9"/>
      <c r="K13" s="9"/>
      <c r="M13" s="9"/>
      <c r="O13" s="9"/>
      <c r="Q13" s="9"/>
      <c r="S13" s="9"/>
      <c r="U13" s="9"/>
      <c r="W13" s="3" t="s">
        <v>0</v>
      </c>
      <c r="Y13" s="10"/>
      <c r="AA13" s="10"/>
      <c r="AC13" s="10">
        <v>5</v>
      </c>
      <c r="AE13" s="10">
        <v>5</v>
      </c>
      <c r="AG13" s="10">
        <v>3</v>
      </c>
      <c r="AI13" s="10">
        <v>0</v>
      </c>
      <c r="AK13" s="10">
        <v>13</v>
      </c>
      <c r="AM13" s="10"/>
      <c r="AO13" s="10">
        <f t="shared" si="0"/>
        <v>0</v>
      </c>
      <c r="AQ13" s="10">
        <f t="shared" si="1"/>
        <v>5.25</v>
      </c>
      <c r="AS13" s="10">
        <f t="shared" si="2"/>
        <v>5.35</v>
      </c>
      <c r="AU13" s="10">
        <f t="shared" si="3"/>
        <v>3.33</v>
      </c>
      <c r="AW13" s="10">
        <f t="shared" si="4"/>
        <v>0</v>
      </c>
      <c r="AY13" s="10">
        <f t="shared" si="5"/>
        <v>13.93</v>
      </c>
      <c r="BA13" s="2" t="s">
        <v>233</v>
      </c>
      <c r="BB13" s="2" t="s">
        <v>3</v>
      </c>
    </row>
    <row r="14" spans="1:54">
      <c r="E14" s="4" t="s">
        <v>279</v>
      </c>
      <c r="F14" s="1" t="s">
        <v>1</v>
      </c>
      <c r="G14" s="2" t="s">
        <v>5</v>
      </c>
      <c r="I14" s="9"/>
      <c r="K14" s="9"/>
      <c r="M14" s="9"/>
      <c r="O14" s="9"/>
      <c r="Q14" s="9"/>
      <c r="S14" s="9"/>
      <c r="U14" s="9"/>
      <c r="W14" s="3" t="s">
        <v>0</v>
      </c>
      <c r="Y14" s="10">
        <v>1</v>
      </c>
      <c r="AA14" s="10">
        <v>0</v>
      </c>
      <c r="AC14" s="10">
        <v>3</v>
      </c>
      <c r="AE14" s="10">
        <v>5</v>
      </c>
      <c r="AG14" s="10">
        <v>0</v>
      </c>
      <c r="AI14" s="10">
        <v>0</v>
      </c>
      <c r="AK14" s="10">
        <v>9</v>
      </c>
      <c r="AM14" s="10">
        <v>1</v>
      </c>
      <c r="AO14" s="10">
        <f t="shared" si="0"/>
        <v>0</v>
      </c>
      <c r="AQ14" s="10">
        <f t="shared" si="1"/>
        <v>3.15</v>
      </c>
      <c r="AS14" s="10">
        <f t="shared" si="2"/>
        <v>5.35</v>
      </c>
      <c r="AU14" s="10">
        <f t="shared" si="3"/>
        <v>0</v>
      </c>
      <c r="AW14" s="10">
        <f t="shared" si="4"/>
        <v>0</v>
      </c>
      <c r="AY14" s="10">
        <f t="shared" si="5"/>
        <v>9.5</v>
      </c>
      <c r="BA14" s="2" t="s">
        <v>233</v>
      </c>
      <c r="BB14" s="2" t="s">
        <v>3</v>
      </c>
    </row>
    <row r="15" spans="1:54">
      <c r="E15" s="4" t="s">
        <v>278</v>
      </c>
      <c r="F15" s="1" t="s">
        <v>1</v>
      </c>
      <c r="G15" s="2" t="s">
        <v>5</v>
      </c>
      <c r="I15" s="9"/>
      <c r="K15" s="9"/>
      <c r="M15" s="9"/>
      <c r="O15" s="9"/>
      <c r="Q15" s="9"/>
      <c r="S15" s="9"/>
      <c r="U15" s="9"/>
      <c r="W15" s="3" t="s">
        <v>0</v>
      </c>
      <c r="Y15" s="11">
        <v>1</v>
      </c>
      <c r="AA15" s="37">
        <v>0</v>
      </c>
      <c r="AC15" s="11">
        <v>2</v>
      </c>
      <c r="AE15" s="11">
        <v>3</v>
      </c>
      <c r="AG15" s="11">
        <v>0</v>
      </c>
      <c r="AI15" s="11">
        <v>0</v>
      </c>
      <c r="AK15" s="11">
        <v>6</v>
      </c>
      <c r="AM15" s="11">
        <v>1</v>
      </c>
      <c r="AO15" s="11">
        <f t="shared" si="0"/>
        <v>0</v>
      </c>
      <c r="AP15" s="32"/>
      <c r="AQ15" s="11">
        <f t="shared" si="1"/>
        <v>2.1</v>
      </c>
      <c r="AR15" s="32"/>
      <c r="AS15" s="11">
        <f t="shared" si="2"/>
        <v>3.21</v>
      </c>
      <c r="AT15" s="32"/>
      <c r="AU15" s="11">
        <f t="shared" si="3"/>
        <v>0</v>
      </c>
      <c r="AV15" s="32"/>
      <c r="AW15" s="11">
        <f t="shared" si="4"/>
        <v>0</v>
      </c>
      <c r="AY15" s="10">
        <f t="shared" si="5"/>
        <v>6.3100000000000005</v>
      </c>
      <c r="BA15" s="2" t="s">
        <v>233</v>
      </c>
      <c r="BB15" s="2" t="s">
        <v>3</v>
      </c>
    </row>
    <row r="16" spans="1:54">
      <c r="D16" s="8" t="s">
        <v>167</v>
      </c>
      <c r="F16" s="1" t="s">
        <v>1</v>
      </c>
      <c r="G16" s="2" t="s">
        <v>0</v>
      </c>
      <c r="I16" s="9"/>
      <c r="K16" s="9"/>
      <c r="M16" s="9"/>
      <c r="O16" s="9"/>
      <c r="Q16" s="9"/>
      <c r="S16" s="9"/>
      <c r="U16" s="9"/>
      <c r="W16" s="3" t="s">
        <v>0</v>
      </c>
      <c r="Y16" s="10">
        <v>2</v>
      </c>
      <c r="AA16" s="10">
        <v>0</v>
      </c>
      <c r="AC16" s="10">
        <v>18</v>
      </c>
      <c r="AE16" s="10">
        <v>21.5</v>
      </c>
      <c r="AG16" s="10">
        <v>3</v>
      </c>
      <c r="AI16" s="10">
        <v>0</v>
      </c>
      <c r="AK16" s="10">
        <v>44.5</v>
      </c>
      <c r="AM16" s="10">
        <v>2</v>
      </c>
      <c r="AO16" s="10">
        <f t="shared" si="0"/>
        <v>0</v>
      </c>
      <c r="AQ16" s="10">
        <f t="shared" si="1"/>
        <v>18.899999999999999</v>
      </c>
      <c r="AS16" s="10">
        <f t="shared" si="2"/>
        <v>23.004999999999999</v>
      </c>
      <c r="AU16" s="10">
        <f t="shared" si="3"/>
        <v>3.33</v>
      </c>
      <c r="AW16" s="10">
        <f t="shared" si="4"/>
        <v>0</v>
      </c>
      <c r="AY16" s="10">
        <f t="shared" si="5"/>
        <v>47.234999999999999</v>
      </c>
      <c r="BA16" s="2" t="s">
        <v>0</v>
      </c>
      <c r="BB16" s="2" t="s">
        <v>0</v>
      </c>
    </row>
    <row r="17" spans="3:54" s="4" customFormat="1">
      <c r="C17" s="1"/>
      <c r="D17" s="8" t="s">
        <v>277</v>
      </c>
      <c r="E17" s="1"/>
      <c r="F17" s="1" t="s">
        <v>1</v>
      </c>
      <c r="G17" s="2"/>
      <c r="H17" s="1"/>
      <c r="I17" s="3"/>
      <c r="J17" s="1"/>
      <c r="K17" s="3"/>
      <c r="L17" s="1"/>
      <c r="M17" s="3"/>
      <c r="N17" s="1"/>
      <c r="O17" s="3"/>
      <c r="P17" s="1"/>
      <c r="Q17" s="3"/>
      <c r="R17" s="1"/>
      <c r="S17" s="3"/>
      <c r="T17" s="1"/>
      <c r="U17" s="3"/>
      <c r="V17" s="1"/>
      <c r="W17" s="2"/>
      <c r="X17" s="1"/>
      <c r="Y17" s="3"/>
      <c r="Z17" s="1"/>
      <c r="AA17" s="3"/>
      <c r="AB17" s="1"/>
      <c r="AC17" s="3"/>
      <c r="AD17" s="1"/>
      <c r="AE17" s="3"/>
      <c r="AF17" s="1"/>
      <c r="AG17" s="3"/>
      <c r="AH17" s="1"/>
      <c r="AI17" s="3"/>
      <c r="AJ17" s="1"/>
      <c r="AK17" s="3"/>
      <c r="AL17" s="1"/>
      <c r="AM17" s="3"/>
      <c r="AN17" s="1"/>
      <c r="AO17" s="10">
        <f t="shared" si="0"/>
        <v>0</v>
      </c>
      <c r="AP17" s="1"/>
      <c r="AQ17" s="10">
        <f t="shared" si="1"/>
        <v>0</v>
      </c>
      <c r="AR17" s="1"/>
      <c r="AS17" s="10">
        <f t="shared" si="2"/>
        <v>0</v>
      </c>
      <c r="AT17" s="1"/>
      <c r="AU17" s="10">
        <f t="shared" si="3"/>
        <v>0</v>
      </c>
      <c r="AV17" s="1"/>
      <c r="AW17" s="10">
        <f t="shared" si="4"/>
        <v>0</v>
      </c>
      <c r="AX17" s="1"/>
      <c r="AY17" s="10">
        <f t="shared" si="5"/>
        <v>0</v>
      </c>
      <c r="AZ17" s="1"/>
      <c r="BA17" s="2"/>
      <c r="BB17" s="2"/>
    </row>
    <row r="18" spans="3:54" s="4" customFormat="1">
      <c r="C18" s="1"/>
      <c r="D18" s="1"/>
      <c r="E18" s="4" t="s">
        <v>276</v>
      </c>
      <c r="F18" s="1" t="s">
        <v>1</v>
      </c>
      <c r="G18" s="2" t="s">
        <v>37</v>
      </c>
      <c r="H18" s="1"/>
      <c r="I18" s="12" t="s">
        <v>423</v>
      </c>
      <c r="J18" s="1"/>
      <c r="K18" s="12">
        <v>0</v>
      </c>
      <c r="L18" s="1"/>
      <c r="M18" s="12">
        <v>1</v>
      </c>
      <c r="N18" s="1"/>
      <c r="O18" s="12">
        <v>0</v>
      </c>
      <c r="P18" s="1"/>
      <c r="Q18" s="12">
        <v>0</v>
      </c>
      <c r="R18" s="1"/>
      <c r="S18" s="12">
        <v>0</v>
      </c>
      <c r="T18" s="1"/>
      <c r="U18" s="12">
        <v>1</v>
      </c>
      <c r="V18" s="1"/>
      <c r="W18" s="3" t="s">
        <v>275</v>
      </c>
      <c r="X18" s="1"/>
      <c r="Y18" s="4" t="s">
        <v>423</v>
      </c>
      <c r="Z18" s="1"/>
      <c r="AA18" s="10">
        <v>0</v>
      </c>
      <c r="AB18" s="1"/>
      <c r="AC18" s="10">
        <v>7</v>
      </c>
      <c r="AD18" s="1"/>
      <c r="AE18" s="10">
        <v>0</v>
      </c>
      <c r="AF18" s="1"/>
      <c r="AG18" s="10">
        <v>0</v>
      </c>
      <c r="AH18" s="1"/>
      <c r="AI18" s="10">
        <v>0</v>
      </c>
      <c r="AJ18" s="1"/>
      <c r="AK18" s="10">
        <v>7</v>
      </c>
      <c r="AL18" s="1"/>
      <c r="AM18" s="4" t="s">
        <v>423</v>
      </c>
      <c r="AN18" s="1"/>
      <c r="AO18" s="10">
        <f t="shared" si="0"/>
        <v>0</v>
      </c>
      <c r="AP18" s="1"/>
      <c r="AQ18" s="10">
        <f t="shared" si="1"/>
        <v>7.35</v>
      </c>
      <c r="AR18" s="1"/>
      <c r="AS18" s="10">
        <f t="shared" si="2"/>
        <v>0</v>
      </c>
      <c r="AT18" s="1"/>
      <c r="AU18" s="10">
        <f t="shared" si="3"/>
        <v>0</v>
      </c>
      <c r="AV18" s="1"/>
      <c r="AW18" s="10">
        <f t="shared" si="4"/>
        <v>0</v>
      </c>
      <c r="AX18" s="1"/>
      <c r="AY18" s="10">
        <f t="shared" si="5"/>
        <v>7.35</v>
      </c>
      <c r="AZ18" s="1"/>
      <c r="BA18" s="2" t="s">
        <v>233</v>
      </c>
      <c r="BB18" s="2" t="s">
        <v>3</v>
      </c>
    </row>
    <row r="19" spans="3:54" s="4" customFormat="1">
      <c r="C19" s="1"/>
      <c r="D19" s="1"/>
      <c r="E19" s="4" t="s">
        <v>274</v>
      </c>
      <c r="F19" s="1" t="s">
        <v>1</v>
      </c>
      <c r="G19" s="2" t="s">
        <v>5</v>
      </c>
      <c r="H19" s="1"/>
      <c r="I19" s="12"/>
      <c r="J19" s="1"/>
      <c r="K19" s="12"/>
      <c r="L19" s="1"/>
      <c r="M19" s="12">
        <v>1</v>
      </c>
      <c r="N19" s="1"/>
      <c r="O19" s="12">
        <v>1</v>
      </c>
      <c r="P19" s="1"/>
      <c r="Q19" s="12">
        <v>0</v>
      </c>
      <c r="R19" s="1"/>
      <c r="S19" s="12">
        <v>0</v>
      </c>
      <c r="T19" s="1"/>
      <c r="U19" s="12">
        <v>2</v>
      </c>
      <c r="V19" s="1"/>
      <c r="W19" s="3" t="s">
        <v>169</v>
      </c>
      <c r="X19" s="1"/>
      <c r="Y19" s="11" t="s">
        <v>423</v>
      </c>
      <c r="Z19" s="1"/>
      <c r="AA19" s="11">
        <v>0</v>
      </c>
      <c r="AB19" s="1"/>
      <c r="AC19" s="11">
        <v>5</v>
      </c>
      <c r="AD19" s="1"/>
      <c r="AE19" s="11">
        <v>5</v>
      </c>
      <c r="AF19" s="1"/>
      <c r="AG19" s="11">
        <v>0</v>
      </c>
      <c r="AH19" s="1"/>
      <c r="AI19" s="11">
        <v>0</v>
      </c>
      <c r="AJ19" s="1"/>
      <c r="AK19" s="11">
        <v>10</v>
      </c>
      <c r="AL19" s="1"/>
      <c r="AM19" s="11" t="s">
        <v>423</v>
      </c>
      <c r="AN19" s="1"/>
      <c r="AO19" s="11">
        <f t="shared" si="0"/>
        <v>0</v>
      </c>
      <c r="AP19" s="32"/>
      <c r="AQ19" s="11">
        <f t="shared" si="1"/>
        <v>5.25</v>
      </c>
      <c r="AR19" s="32"/>
      <c r="AS19" s="11">
        <f t="shared" si="2"/>
        <v>5.35</v>
      </c>
      <c r="AT19" s="32"/>
      <c r="AU19" s="11">
        <f t="shared" si="3"/>
        <v>0</v>
      </c>
      <c r="AV19" s="32"/>
      <c r="AW19" s="11">
        <f t="shared" si="4"/>
        <v>0</v>
      </c>
      <c r="AX19" s="1"/>
      <c r="AY19" s="10">
        <f t="shared" si="5"/>
        <v>10.6</v>
      </c>
      <c r="AZ19" s="1"/>
      <c r="BA19" s="2" t="s">
        <v>233</v>
      </c>
      <c r="BB19" s="2" t="s">
        <v>3</v>
      </c>
    </row>
    <row r="20" spans="3:54" s="4" customFormat="1">
      <c r="C20" s="1"/>
      <c r="D20" s="8" t="s">
        <v>273</v>
      </c>
      <c r="E20" s="1"/>
      <c r="F20" s="1" t="s">
        <v>1</v>
      </c>
      <c r="G20" s="2" t="s">
        <v>0</v>
      </c>
      <c r="H20" s="1"/>
      <c r="I20" s="9"/>
      <c r="J20" s="1"/>
      <c r="K20" s="9"/>
      <c r="L20" s="1"/>
      <c r="M20" s="9"/>
      <c r="N20" s="1"/>
      <c r="O20" s="9"/>
      <c r="P20" s="1"/>
      <c r="Q20" s="9"/>
      <c r="R20" s="1"/>
      <c r="S20" s="9"/>
      <c r="T20" s="1"/>
      <c r="U20" s="9"/>
      <c r="V20" s="1"/>
      <c r="W20" s="3" t="s">
        <v>0</v>
      </c>
      <c r="X20" s="1"/>
      <c r="Y20" s="11" t="s">
        <v>423</v>
      </c>
      <c r="Z20" s="1"/>
      <c r="AA20" s="11">
        <v>0</v>
      </c>
      <c r="AB20" s="1"/>
      <c r="AC20" s="11">
        <v>12</v>
      </c>
      <c r="AD20" s="1"/>
      <c r="AE20" s="11">
        <v>5</v>
      </c>
      <c r="AF20" s="1"/>
      <c r="AG20" s="11">
        <v>0</v>
      </c>
      <c r="AH20" s="1"/>
      <c r="AI20" s="11">
        <v>0</v>
      </c>
      <c r="AJ20" s="1"/>
      <c r="AK20" s="11">
        <v>17</v>
      </c>
      <c r="AL20" s="1"/>
      <c r="AM20" s="11" t="s">
        <v>423</v>
      </c>
      <c r="AN20" s="1"/>
      <c r="AO20" s="34">
        <f t="shared" si="0"/>
        <v>0</v>
      </c>
      <c r="AP20" s="33"/>
      <c r="AQ20" s="34">
        <f t="shared" si="1"/>
        <v>12.6</v>
      </c>
      <c r="AR20" s="33"/>
      <c r="AS20" s="34">
        <f t="shared" si="2"/>
        <v>5.35</v>
      </c>
      <c r="AT20" s="33"/>
      <c r="AU20" s="34">
        <f t="shared" si="3"/>
        <v>0</v>
      </c>
      <c r="AV20" s="33"/>
      <c r="AW20" s="34">
        <f t="shared" si="4"/>
        <v>0</v>
      </c>
      <c r="AX20" s="1"/>
      <c r="AY20" s="10">
        <f t="shared" si="5"/>
        <v>17.95</v>
      </c>
      <c r="AZ20" s="1"/>
      <c r="BA20" s="2" t="s">
        <v>0</v>
      </c>
      <c r="BB20" s="2" t="s">
        <v>0</v>
      </c>
    </row>
    <row r="21" spans="3:54" s="4" customFormat="1">
      <c r="C21" s="8" t="s">
        <v>272</v>
      </c>
      <c r="D21" s="1"/>
      <c r="E21" s="1"/>
      <c r="F21" s="1" t="s">
        <v>1</v>
      </c>
      <c r="G21" s="2" t="s">
        <v>0</v>
      </c>
      <c r="H21" s="1"/>
      <c r="I21" s="9"/>
      <c r="J21" s="1"/>
      <c r="K21" s="9"/>
      <c r="L21" s="1"/>
      <c r="M21" s="9"/>
      <c r="N21" s="1"/>
      <c r="O21" s="9"/>
      <c r="P21" s="1"/>
      <c r="Q21" s="9"/>
      <c r="R21" s="1"/>
      <c r="S21" s="9"/>
      <c r="T21" s="1"/>
      <c r="U21" s="9"/>
      <c r="V21" s="1"/>
      <c r="W21" s="3" t="s">
        <v>0</v>
      </c>
      <c r="X21" s="1"/>
      <c r="Y21" s="10">
        <v>2</v>
      </c>
      <c r="Z21" s="1"/>
      <c r="AA21" s="10">
        <v>0</v>
      </c>
      <c r="AB21" s="1"/>
      <c r="AC21" s="10">
        <v>30</v>
      </c>
      <c r="AD21" s="1"/>
      <c r="AE21" s="10">
        <v>26.5</v>
      </c>
      <c r="AF21" s="1"/>
      <c r="AG21" s="10">
        <v>3</v>
      </c>
      <c r="AH21" s="1"/>
      <c r="AI21" s="10">
        <v>0</v>
      </c>
      <c r="AJ21" s="1"/>
      <c r="AK21" s="10">
        <v>61.5</v>
      </c>
      <c r="AL21" s="1"/>
      <c r="AM21" s="10">
        <v>2</v>
      </c>
      <c r="AN21" s="1"/>
      <c r="AO21" s="10">
        <f t="shared" si="0"/>
        <v>0</v>
      </c>
      <c r="AP21" s="1"/>
      <c r="AQ21" s="10">
        <f t="shared" si="1"/>
        <v>31.5</v>
      </c>
      <c r="AR21" s="1"/>
      <c r="AS21" s="10">
        <f t="shared" si="2"/>
        <v>28.355</v>
      </c>
      <c r="AT21" s="1"/>
      <c r="AU21" s="10">
        <f t="shared" si="3"/>
        <v>3.33</v>
      </c>
      <c r="AV21" s="1"/>
      <c r="AW21" s="10">
        <f t="shared" si="4"/>
        <v>0</v>
      </c>
      <c r="AX21" s="1"/>
      <c r="AY21" s="10">
        <f t="shared" si="5"/>
        <v>65.185000000000002</v>
      </c>
      <c r="AZ21" s="1"/>
      <c r="BA21" s="2" t="s">
        <v>0</v>
      </c>
      <c r="BB21" s="2" t="s">
        <v>0</v>
      </c>
    </row>
    <row r="22" spans="3:54" s="4" customFormat="1">
      <c r="C22" s="8" t="s">
        <v>271</v>
      </c>
      <c r="D22" s="1"/>
      <c r="E22" s="1"/>
      <c r="F22" s="1" t="s">
        <v>1</v>
      </c>
      <c r="G22" s="2"/>
      <c r="H22" s="1"/>
      <c r="I22" s="3"/>
      <c r="J22" s="1"/>
      <c r="K22" s="3"/>
      <c r="L22" s="1"/>
      <c r="M22" s="3"/>
      <c r="N22" s="1"/>
      <c r="O22" s="3"/>
      <c r="P22" s="1"/>
      <c r="Q22" s="3"/>
      <c r="R22" s="1"/>
      <c r="S22" s="3"/>
      <c r="T22" s="1"/>
      <c r="U22" s="3"/>
      <c r="V22" s="1"/>
      <c r="W22" s="2"/>
      <c r="X22" s="1"/>
      <c r="Y22" s="3"/>
      <c r="Z22" s="1"/>
      <c r="AA22" s="3"/>
      <c r="AB22" s="1"/>
      <c r="AC22" s="3"/>
      <c r="AD22" s="1"/>
      <c r="AE22" s="3"/>
      <c r="AF22" s="1"/>
      <c r="AG22" s="3"/>
      <c r="AH22" s="1"/>
      <c r="AI22" s="3"/>
      <c r="AJ22" s="1"/>
      <c r="AK22" s="3"/>
      <c r="AL22" s="1"/>
      <c r="AM22" s="3"/>
      <c r="AN22" s="1"/>
      <c r="AO22" s="10">
        <f t="shared" si="0"/>
        <v>0</v>
      </c>
      <c r="AP22" s="1"/>
      <c r="AQ22" s="10">
        <f t="shared" si="1"/>
        <v>0</v>
      </c>
      <c r="AR22" s="1"/>
      <c r="AS22" s="10">
        <f t="shared" si="2"/>
        <v>0</v>
      </c>
      <c r="AT22" s="1"/>
      <c r="AU22" s="10">
        <f t="shared" si="3"/>
        <v>0</v>
      </c>
      <c r="AV22" s="1"/>
      <c r="AW22" s="10">
        <f t="shared" si="4"/>
        <v>0</v>
      </c>
      <c r="AX22" s="1"/>
      <c r="AY22" s="10">
        <f t="shared" si="5"/>
        <v>0</v>
      </c>
      <c r="AZ22" s="1"/>
      <c r="BA22" s="2"/>
      <c r="BB22" s="2"/>
    </row>
    <row r="23" spans="3:54" s="4" customFormat="1">
      <c r="C23" s="1"/>
      <c r="D23" s="4" t="s">
        <v>270</v>
      </c>
      <c r="E23" s="1"/>
      <c r="F23" s="1" t="s">
        <v>1</v>
      </c>
      <c r="G23" s="2" t="s">
        <v>5</v>
      </c>
      <c r="H23" s="1"/>
      <c r="I23" s="9"/>
      <c r="J23" s="1"/>
      <c r="K23" s="9"/>
      <c r="L23" s="1"/>
      <c r="M23" s="9"/>
      <c r="N23" s="1"/>
      <c r="O23" s="9"/>
      <c r="P23" s="1"/>
      <c r="Q23" s="9"/>
      <c r="R23" s="1"/>
      <c r="S23" s="9"/>
      <c r="T23" s="1"/>
      <c r="U23" s="9"/>
      <c r="V23" s="1"/>
      <c r="W23" s="3" t="s">
        <v>0</v>
      </c>
      <c r="X23" s="1"/>
      <c r="Y23" s="10"/>
      <c r="Z23" s="1"/>
      <c r="AA23" s="10"/>
      <c r="AB23" s="1"/>
      <c r="AC23" s="10">
        <v>1.5</v>
      </c>
      <c r="AD23" s="1"/>
      <c r="AE23" s="10">
        <v>0.5</v>
      </c>
      <c r="AF23" s="1"/>
      <c r="AG23" s="10">
        <v>0.5</v>
      </c>
      <c r="AH23" s="1"/>
      <c r="AI23" s="10">
        <v>0.5</v>
      </c>
      <c r="AJ23" s="1"/>
      <c r="AK23" s="10">
        <v>3</v>
      </c>
      <c r="AL23" s="1"/>
      <c r="AM23" s="10"/>
      <c r="AN23" s="1"/>
      <c r="AO23" s="10">
        <f t="shared" si="0"/>
        <v>0</v>
      </c>
      <c r="AP23" s="1"/>
      <c r="AQ23" s="10">
        <f t="shared" si="1"/>
        <v>1.575</v>
      </c>
      <c r="AR23" s="1"/>
      <c r="AS23" s="10">
        <f t="shared" si="2"/>
        <v>0.53500000000000003</v>
      </c>
      <c r="AT23" s="1"/>
      <c r="AU23" s="10">
        <f t="shared" si="3"/>
        <v>0.55500000000000005</v>
      </c>
      <c r="AV23" s="1"/>
      <c r="AW23" s="10">
        <f t="shared" si="4"/>
        <v>0.59</v>
      </c>
      <c r="AX23" s="1"/>
      <c r="AY23" s="10">
        <f t="shared" si="5"/>
        <v>3.2549999999999999</v>
      </c>
      <c r="AZ23" s="1"/>
      <c r="BA23" s="2" t="s">
        <v>233</v>
      </c>
      <c r="BB23" s="2" t="s">
        <v>14</v>
      </c>
    </row>
    <row r="24" spans="3:54" s="4" customFormat="1">
      <c r="C24" s="1"/>
      <c r="D24" s="4" t="s">
        <v>269</v>
      </c>
      <c r="E24" s="1"/>
      <c r="F24" s="1" t="s">
        <v>1</v>
      </c>
      <c r="G24" s="2" t="s">
        <v>5</v>
      </c>
      <c r="H24" s="1"/>
      <c r="I24" s="9"/>
      <c r="J24" s="1"/>
      <c r="K24" s="9"/>
      <c r="L24" s="1"/>
      <c r="M24" s="9"/>
      <c r="N24" s="1"/>
      <c r="O24" s="9"/>
      <c r="P24" s="1"/>
      <c r="Q24" s="9"/>
      <c r="R24" s="1"/>
      <c r="S24" s="9"/>
      <c r="T24" s="1"/>
      <c r="U24" s="9"/>
      <c r="V24" s="1"/>
      <c r="W24" s="3" t="s">
        <v>0</v>
      </c>
      <c r="X24" s="1"/>
      <c r="Y24" s="10"/>
      <c r="Z24" s="1"/>
      <c r="AA24" s="10">
        <v>0</v>
      </c>
      <c r="AB24" s="1"/>
      <c r="AC24" s="10">
        <v>1.5</v>
      </c>
      <c r="AD24" s="1"/>
      <c r="AE24" s="10">
        <v>0.5</v>
      </c>
      <c r="AF24" s="1"/>
      <c r="AG24" s="10">
        <v>0.5</v>
      </c>
      <c r="AH24" s="1"/>
      <c r="AI24" s="10">
        <v>0.5</v>
      </c>
      <c r="AJ24" s="1"/>
      <c r="AK24" s="10">
        <v>3</v>
      </c>
      <c r="AL24" s="1"/>
      <c r="AM24" s="10"/>
      <c r="AN24" s="1"/>
      <c r="AO24" s="10">
        <f t="shared" si="0"/>
        <v>0</v>
      </c>
      <c r="AP24" s="1"/>
      <c r="AQ24" s="10">
        <f t="shared" si="1"/>
        <v>1.575</v>
      </c>
      <c r="AR24" s="1"/>
      <c r="AS24" s="10">
        <f t="shared" si="2"/>
        <v>0.53500000000000003</v>
      </c>
      <c r="AT24" s="1"/>
      <c r="AU24" s="10">
        <f t="shared" si="3"/>
        <v>0.55500000000000005</v>
      </c>
      <c r="AV24" s="1"/>
      <c r="AW24" s="10">
        <f t="shared" si="4"/>
        <v>0.59</v>
      </c>
      <c r="AX24" s="1"/>
      <c r="AY24" s="10">
        <f t="shared" si="5"/>
        <v>3.2549999999999999</v>
      </c>
      <c r="AZ24" s="1"/>
      <c r="BA24" s="2" t="s">
        <v>233</v>
      </c>
      <c r="BB24" s="2" t="s">
        <v>14</v>
      </c>
    </row>
    <row r="25" spans="3:54" s="4" customFormat="1">
      <c r="C25" s="1"/>
      <c r="D25" s="4" t="s">
        <v>268</v>
      </c>
      <c r="E25" s="1"/>
      <c r="F25" s="1" t="s">
        <v>1</v>
      </c>
      <c r="G25" s="2" t="s">
        <v>5</v>
      </c>
      <c r="H25" s="1"/>
      <c r="I25" s="9"/>
      <c r="J25" s="1"/>
      <c r="K25" s="9"/>
      <c r="L25" s="1"/>
      <c r="M25" s="9"/>
      <c r="N25" s="1"/>
      <c r="O25" s="9"/>
      <c r="P25" s="1"/>
      <c r="Q25" s="9"/>
      <c r="R25" s="1"/>
      <c r="S25" s="9"/>
      <c r="T25" s="1"/>
      <c r="U25" s="9"/>
      <c r="V25" s="1"/>
      <c r="W25" s="3" t="s">
        <v>0</v>
      </c>
      <c r="X25" s="1"/>
      <c r="Y25" s="11">
        <v>0</v>
      </c>
      <c r="Z25" s="1"/>
      <c r="AA25" s="11">
        <v>0</v>
      </c>
      <c r="AB25" s="1"/>
      <c r="AC25" s="11">
        <v>1.25</v>
      </c>
      <c r="AD25" s="1"/>
      <c r="AE25" s="11">
        <v>0.25</v>
      </c>
      <c r="AF25" s="1"/>
      <c r="AG25" s="11">
        <v>0.25</v>
      </c>
      <c r="AH25" s="1"/>
      <c r="AI25" s="11">
        <v>0.25</v>
      </c>
      <c r="AJ25" s="1"/>
      <c r="AK25" s="11">
        <v>2</v>
      </c>
      <c r="AL25" s="1"/>
      <c r="AM25" s="11">
        <v>0</v>
      </c>
      <c r="AN25" s="1"/>
      <c r="AO25" s="11">
        <f t="shared" si="0"/>
        <v>0</v>
      </c>
      <c r="AP25" s="32"/>
      <c r="AQ25" s="11">
        <f t="shared" si="1"/>
        <v>1.3125</v>
      </c>
      <c r="AR25" s="32"/>
      <c r="AS25" s="11">
        <f t="shared" si="2"/>
        <v>0.26750000000000002</v>
      </c>
      <c r="AT25" s="32"/>
      <c r="AU25" s="11">
        <f t="shared" si="3"/>
        <v>0.27750000000000002</v>
      </c>
      <c r="AV25" s="32"/>
      <c r="AW25" s="11">
        <f t="shared" si="4"/>
        <v>0.29499999999999998</v>
      </c>
      <c r="AX25" s="1"/>
      <c r="AY25" s="10">
        <f t="shared" si="5"/>
        <v>2.1525000000000003</v>
      </c>
      <c r="AZ25" s="1"/>
      <c r="BA25" s="2" t="s">
        <v>233</v>
      </c>
      <c r="BB25" s="2" t="s">
        <v>14</v>
      </c>
    </row>
    <row r="26" spans="3:54" s="4" customFormat="1">
      <c r="C26" s="8" t="s">
        <v>267</v>
      </c>
      <c r="D26" s="1"/>
      <c r="E26" s="1"/>
      <c r="F26" s="1" t="s">
        <v>1</v>
      </c>
      <c r="G26" s="2" t="s">
        <v>0</v>
      </c>
      <c r="H26" s="1"/>
      <c r="I26" s="9"/>
      <c r="J26" s="1"/>
      <c r="K26" s="9"/>
      <c r="L26" s="1"/>
      <c r="M26" s="9"/>
      <c r="N26" s="1"/>
      <c r="O26" s="9"/>
      <c r="P26" s="1"/>
      <c r="Q26" s="9"/>
      <c r="R26" s="1"/>
      <c r="S26" s="9"/>
      <c r="T26" s="1"/>
      <c r="U26" s="9"/>
      <c r="V26" s="1"/>
      <c r="W26" s="3" t="s">
        <v>0</v>
      </c>
      <c r="X26" s="1"/>
      <c r="Y26" s="10" t="s">
        <v>423</v>
      </c>
      <c r="Z26" s="1"/>
      <c r="AA26" s="10">
        <v>0</v>
      </c>
      <c r="AB26" s="1"/>
      <c r="AC26" s="10">
        <v>4.25</v>
      </c>
      <c r="AD26" s="1"/>
      <c r="AE26" s="10">
        <v>1.25</v>
      </c>
      <c r="AF26" s="1"/>
      <c r="AG26" s="10">
        <v>1.25</v>
      </c>
      <c r="AH26" s="1"/>
      <c r="AI26" s="10">
        <v>1.25</v>
      </c>
      <c r="AJ26" s="1"/>
      <c r="AK26" s="10">
        <v>8</v>
      </c>
      <c r="AL26" s="1"/>
      <c r="AM26" s="10" t="s">
        <v>423</v>
      </c>
      <c r="AN26" s="1"/>
      <c r="AO26" s="10">
        <f t="shared" si="0"/>
        <v>0</v>
      </c>
      <c r="AP26" s="1"/>
      <c r="AQ26" s="10">
        <f t="shared" si="1"/>
        <v>4.4625000000000004</v>
      </c>
      <c r="AR26" s="1"/>
      <c r="AS26" s="10">
        <f t="shared" si="2"/>
        <v>1.3374999999999999</v>
      </c>
      <c r="AT26" s="1"/>
      <c r="AU26" s="10">
        <f t="shared" si="3"/>
        <v>1.3875</v>
      </c>
      <c r="AV26" s="1"/>
      <c r="AW26" s="10">
        <f t="shared" si="4"/>
        <v>1.4750000000000001</v>
      </c>
      <c r="AX26" s="1"/>
      <c r="AY26" s="10">
        <f t="shared" si="5"/>
        <v>8.6625000000000014</v>
      </c>
      <c r="AZ26" s="1"/>
      <c r="BA26" s="2" t="s">
        <v>0</v>
      </c>
      <c r="BB26" s="2" t="s">
        <v>0</v>
      </c>
    </row>
    <row r="27" spans="3:54" s="4" customFormat="1">
      <c r="C27" s="8" t="s">
        <v>266</v>
      </c>
      <c r="D27" s="1"/>
      <c r="E27" s="1"/>
      <c r="F27" s="1" t="s">
        <v>1</v>
      </c>
      <c r="G27" s="2"/>
      <c r="H27" s="1"/>
      <c r="I27" s="3"/>
      <c r="J27" s="1"/>
      <c r="K27" s="3"/>
      <c r="L27" s="1"/>
      <c r="M27" s="3"/>
      <c r="N27" s="1"/>
      <c r="O27" s="3"/>
      <c r="P27" s="1"/>
      <c r="Q27" s="3"/>
      <c r="R27" s="1"/>
      <c r="S27" s="3"/>
      <c r="T27" s="1"/>
      <c r="U27" s="3"/>
      <c r="V27" s="1"/>
      <c r="W27" s="2"/>
      <c r="X27" s="1"/>
      <c r="Y27" s="3"/>
      <c r="Z27" s="1"/>
      <c r="AA27" s="3"/>
      <c r="AB27" s="1"/>
      <c r="AC27" s="3"/>
      <c r="AD27" s="1"/>
      <c r="AE27" s="3"/>
      <c r="AF27" s="1"/>
      <c r="AG27" s="3"/>
      <c r="AH27" s="1"/>
      <c r="AI27" s="3"/>
      <c r="AJ27" s="1"/>
      <c r="AK27" s="3"/>
      <c r="AL27" s="1"/>
      <c r="AM27" s="3"/>
      <c r="AN27" s="1"/>
      <c r="AO27" s="10">
        <f t="shared" si="0"/>
        <v>0</v>
      </c>
      <c r="AP27" s="1"/>
      <c r="AQ27" s="10">
        <f t="shared" si="1"/>
        <v>0</v>
      </c>
      <c r="AR27" s="1"/>
      <c r="AS27" s="10">
        <f t="shared" si="2"/>
        <v>0</v>
      </c>
      <c r="AT27" s="1"/>
      <c r="AU27" s="10">
        <f t="shared" si="3"/>
        <v>0</v>
      </c>
      <c r="AV27" s="1"/>
      <c r="AW27" s="10">
        <f t="shared" si="4"/>
        <v>0</v>
      </c>
      <c r="AX27" s="1"/>
      <c r="AY27" s="10">
        <f t="shared" si="5"/>
        <v>0</v>
      </c>
      <c r="AZ27" s="1"/>
      <c r="BA27" s="2"/>
      <c r="BB27" s="2"/>
    </row>
    <row r="28" spans="3:54" s="4" customFormat="1">
      <c r="C28" s="1"/>
      <c r="D28" s="4" t="s">
        <v>265</v>
      </c>
      <c r="E28" s="1"/>
      <c r="F28" s="1" t="s">
        <v>1</v>
      </c>
      <c r="G28" s="2" t="s">
        <v>37</v>
      </c>
      <c r="H28" s="1"/>
      <c r="I28" s="12"/>
      <c r="J28" s="1"/>
      <c r="K28" s="12"/>
      <c r="L28" s="1"/>
      <c r="M28" s="12">
        <v>5</v>
      </c>
      <c r="N28" s="1"/>
      <c r="O28" s="12">
        <v>5</v>
      </c>
      <c r="P28" s="1"/>
      <c r="Q28" s="12">
        <v>5</v>
      </c>
      <c r="R28" s="1"/>
      <c r="S28" s="12">
        <v>4</v>
      </c>
      <c r="T28" s="1"/>
      <c r="U28" s="12">
        <v>19</v>
      </c>
      <c r="V28" s="1"/>
      <c r="W28" s="3" t="s">
        <v>49</v>
      </c>
      <c r="X28" s="1"/>
      <c r="Y28" s="10" t="s">
        <v>423</v>
      </c>
      <c r="Z28" s="1"/>
      <c r="AA28" s="10"/>
      <c r="AB28" s="1"/>
      <c r="AC28" s="10">
        <v>2.5</v>
      </c>
      <c r="AD28" s="1"/>
      <c r="AE28" s="10">
        <v>2.5</v>
      </c>
      <c r="AF28" s="1"/>
      <c r="AG28" s="10">
        <v>2.5</v>
      </c>
      <c r="AH28" s="1"/>
      <c r="AI28" s="10">
        <v>2</v>
      </c>
      <c r="AJ28" s="1"/>
      <c r="AK28" s="10">
        <v>9.5</v>
      </c>
      <c r="AL28" s="1"/>
      <c r="AM28" s="10" t="s">
        <v>423</v>
      </c>
      <c r="AN28" s="1"/>
      <c r="AO28" s="10">
        <f t="shared" si="0"/>
        <v>0</v>
      </c>
      <c r="AP28" s="1"/>
      <c r="AQ28" s="10">
        <f t="shared" si="1"/>
        <v>2.625</v>
      </c>
      <c r="AR28" s="1"/>
      <c r="AS28" s="10">
        <f t="shared" si="2"/>
        <v>2.6749999999999998</v>
      </c>
      <c r="AT28" s="1"/>
      <c r="AU28" s="10">
        <f t="shared" si="3"/>
        <v>2.7749999999999999</v>
      </c>
      <c r="AV28" s="1"/>
      <c r="AW28" s="10">
        <f t="shared" si="4"/>
        <v>2.36</v>
      </c>
      <c r="AX28" s="1"/>
      <c r="AY28" s="10">
        <f t="shared" si="5"/>
        <v>10.434999999999999</v>
      </c>
      <c r="AZ28" s="1"/>
      <c r="BA28" s="2" t="s">
        <v>233</v>
      </c>
      <c r="BB28" s="2" t="s">
        <v>14</v>
      </c>
    </row>
    <row r="29" spans="3:54" s="4" customFormat="1">
      <c r="C29" s="1"/>
      <c r="D29" s="4" t="s">
        <v>226</v>
      </c>
      <c r="E29" s="1"/>
      <c r="F29" s="1" t="s">
        <v>1</v>
      </c>
      <c r="G29" s="2" t="s">
        <v>37</v>
      </c>
      <c r="H29" s="1"/>
      <c r="I29" s="12"/>
      <c r="J29" s="1"/>
      <c r="K29" s="12"/>
      <c r="L29" s="1"/>
      <c r="M29" s="12">
        <v>5</v>
      </c>
      <c r="N29" s="1"/>
      <c r="O29" s="12">
        <v>5</v>
      </c>
      <c r="P29" s="1"/>
      <c r="Q29" s="12">
        <v>5</v>
      </c>
      <c r="R29" s="1"/>
      <c r="S29" s="12">
        <v>5</v>
      </c>
      <c r="T29" s="1"/>
      <c r="U29" s="12">
        <v>20</v>
      </c>
      <c r="V29" s="1"/>
      <c r="W29" s="3" t="s">
        <v>162</v>
      </c>
      <c r="X29" s="1"/>
      <c r="Y29" s="10" t="s">
        <v>423</v>
      </c>
      <c r="Z29" s="1"/>
      <c r="AA29" s="10"/>
      <c r="AB29" s="1"/>
      <c r="AC29" s="10">
        <v>1.25</v>
      </c>
      <c r="AD29" s="1"/>
      <c r="AE29" s="10">
        <v>1.25</v>
      </c>
      <c r="AF29" s="1"/>
      <c r="AG29" s="10">
        <v>1.25</v>
      </c>
      <c r="AH29" s="1"/>
      <c r="AI29" s="10">
        <v>1.25</v>
      </c>
      <c r="AJ29" s="1"/>
      <c r="AK29" s="10">
        <v>5</v>
      </c>
      <c r="AL29" s="1"/>
      <c r="AM29" s="10" t="s">
        <v>423</v>
      </c>
      <c r="AN29" s="1"/>
      <c r="AO29" s="10">
        <f t="shared" si="0"/>
        <v>0</v>
      </c>
      <c r="AP29" s="1"/>
      <c r="AQ29" s="10">
        <f t="shared" si="1"/>
        <v>1.3125</v>
      </c>
      <c r="AR29" s="1"/>
      <c r="AS29" s="10">
        <f t="shared" si="2"/>
        <v>1.3374999999999999</v>
      </c>
      <c r="AT29" s="1"/>
      <c r="AU29" s="10">
        <f t="shared" si="3"/>
        <v>1.3875</v>
      </c>
      <c r="AV29" s="1"/>
      <c r="AW29" s="10">
        <f t="shared" si="4"/>
        <v>1.4750000000000001</v>
      </c>
      <c r="AX29" s="1"/>
      <c r="AY29" s="10">
        <f t="shared" si="5"/>
        <v>5.5124999999999993</v>
      </c>
      <c r="AZ29" s="1"/>
      <c r="BA29" s="2" t="s">
        <v>233</v>
      </c>
      <c r="BB29" s="2" t="s">
        <v>14</v>
      </c>
    </row>
    <row r="30" spans="3:54" s="4" customFormat="1">
      <c r="C30" s="1"/>
      <c r="D30" s="4" t="s">
        <v>264</v>
      </c>
      <c r="E30" s="1"/>
      <c r="F30" s="1" t="s">
        <v>1</v>
      </c>
      <c r="G30" s="2" t="s">
        <v>37</v>
      </c>
      <c r="H30" s="1"/>
      <c r="I30" s="12"/>
      <c r="J30" s="1"/>
      <c r="K30" s="12"/>
      <c r="L30" s="1"/>
      <c r="M30" s="12">
        <v>2</v>
      </c>
      <c r="N30" s="1"/>
      <c r="O30" s="12">
        <v>2</v>
      </c>
      <c r="P30" s="1"/>
      <c r="Q30" s="12">
        <v>1</v>
      </c>
      <c r="R30" s="1"/>
      <c r="S30" s="12">
        <v>1</v>
      </c>
      <c r="T30" s="1"/>
      <c r="U30" s="12">
        <v>6</v>
      </c>
      <c r="V30" s="1"/>
      <c r="W30" s="3" t="s">
        <v>51</v>
      </c>
      <c r="X30" s="1"/>
      <c r="Y30" s="10" t="s">
        <v>423</v>
      </c>
      <c r="Z30" s="1"/>
      <c r="AA30" s="10"/>
      <c r="AB30" s="1"/>
      <c r="AC30" s="10">
        <v>2</v>
      </c>
      <c r="AD30" s="1"/>
      <c r="AE30" s="10">
        <v>2</v>
      </c>
      <c r="AF30" s="1"/>
      <c r="AG30" s="10">
        <v>1</v>
      </c>
      <c r="AH30" s="1"/>
      <c r="AI30" s="10">
        <v>1</v>
      </c>
      <c r="AJ30" s="1"/>
      <c r="AK30" s="10">
        <v>6</v>
      </c>
      <c r="AL30" s="1"/>
      <c r="AM30" s="10" t="s">
        <v>423</v>
      </c>
      <c r="AN30" s="1"/>
      <c r="AO30" s="10">
        <f t="shared" si="0"/>
        <v>0</v>
      </c>
      <c r="AP30" s="1"/>
      <c r="AQ30" s="10">
        <f t="shared" si="1"/>
        <v>2.1</v>
      </c>
      <c r="AR30" s="1"/>
      <c r="AS30" s="10">
        <f t="shared" si="2"/>
        <v>2.14</v>
      </c>
      <c r="AT30" s="1"/>
      <c r="AU30" s="10">
        <f t="shared" si="3"/>
        <v>1.1100000000000001</v>
      </c>
      <c r="AV30" s="1"/>
      <c r="AW30" s="10">
        <f t="shared" si="4"/>
        <v>1.18</v>
      </c>
      <c r="AX30" s="1"/>
      <c r="AY30" s="10">
        <f t="shared" si="5"/>
        <v>6.53</v>
      </c>
      <c r="AZ30" s="1"/>
      <c r="BA30" s="2" t="s">
        <v>233</v>
      </c>
      <c r="BB30" s="2" t="s">
        <v>14</v>
      </c>
    </row>
    <row r="31" spans="3:54" s="4" customFormat="1">
      <c r="C31" s="1"/>
      <c r="D31" s="4" t="s">
        <v>263</v>
      </c>
      <c r="E31" s="1"/>
      <c r="F31" s="1" t="s">
        <v>1</v>
      </c>
      <c r="G31" s="2" t="s">
        <v>292</v>
      </c>
      <c r="H31" s="1"/>
      <c r="I31" s="12"/>
      <c r="J31" s="1"/>
      <c r="K31" s="12"/>
      <c r="L31" s="1"/>
      <c r="M31" s="12">
        <v>3</v>
      </c>
      <c r="N31" s="1"/>
      <c r="O31" s="12">
        <v>2</v>
      </c>
      <c r="P31" s="1"/>
      <c r="Q31" s="12">
        <v>0</v>
      </c>
      <c r="R31" s="1"/>
      <c r="S31" s="12">
        <v>0</v>
      </c>
      <c r="T31" s="1"/>
      <c r="U31" s="12">
        <v>5</v>
      </c>
      <c r="V31" s="1"/>
      <c r="W31" s="3" t="s">
        <v>49</v>
      </c>
      <c r="X31" s="1"/>
      <c r="Y31" s="10" t="s">
        <v>423</v>
      </c>
      <c r="Z31" s="1"/>
      <c r="AA31" s="10"/>
      <c r="AB31" s="1"/>
      <c r="AC31" s="10">
        <v>1.5</v>
      </c>
      <c r="AD31" s="1"/>
      <c r="AE31" s="10">
        <v>1</v>
      </c>
      <c r="AF31" s="1"/>
      <c r="AG31" s="10">
        <v>0</v>
      </c>
      <c r="AH31" s="1"/>
      <c r="AI31" s="10">
        <v>0</v>
      </c>
      <c r="AJ31" s="1"/>
      <c r="AK31" s="10">
        <v>2.5</v>
      </c>
      <c r="AL31" s="1"/>
      <c r="AM31" s="10" t="s">
        <v>423</v>
      </c>
      <c r="AN31" s="1"/>
      <c r="AO31" s="10">
        <f t="shared" si="0"/>
        <v>0</v>
      </c>
      <c r="AP31" s="1"/>
      <c r="AQ31" s="10">
        <f t="shared" si="1"/>
        <v>1.575</v>
      </c>
      <c r="AR31" s="1"/>
      <c r="AS31" s="10">
        <f t="shared" si="2"/>
        <v>1.07</v>
      </c>
      <c r="AT31" s="1"/>
      <c r="AU31" s="10">
        <f t="shared" si="3"/>
        <v>0</v>
      </c>
      <c r="AV31" s="1"/>
      <c r="AW31" s="10">
        <f t="shared" si="4"/>
        <v>0</v>
      </c>
      <c r="AX31" s="1"/>
      <c r="AY31" s="10">
        <f t="shared" si="5"/>
        <v>2.645</v>
      </c>
      <c r="AZ31" s="1"/>
      <c r="BA31" s="2" t="s">
        <v>233</v>
      </c>
      <c r="BB31" s="2" t="s">
        <v>14</v>
      </c>
    </row>
    <row r="32" spans="3:54" s="4" customFormat="1">
      <c r="C32" s="1"/>
      <c r="D32" s="4" t="s">
        <v>262</v>
      </c>
      <c r="E32" s="1"/>
      <c r="F32" s="1" t="s">
        <v>1</v>
      </c>
      <c r="G32" s="2" t="s">
        <v>37</v>
      </c>
      <c r="H32" s="1"/>
      <c r="I32" s="12"/>
      <c r="J32" s="1"/>
      <c r="K32" s="12"/>
      <c r="L32" s="1"/>
      <c r="M32" s="12">
        <v>3</v>
      </c>
      <c r="N32" s="1"/>
      <c r="O32" s="12">
        <v>2</v>
      </c>
      <c r="P32" s="1"/>
      <c r="Q32" s="12">
        <v>1</v>
      </c>
      <c r="R32" s="1"/>
      <c r="S32" s="12">
        <v>0</v>
      </c>
      <c r="T32" s="1"/>
      <c r="U32" s="12">
        <v>6</v>
      </c>
      <c r="V32" s="1"/>
      <c r="W32" s="3" t="s">
        <v>51</v>
      </c>
      <c r="X32" s="1"/>
      <c r="Y32" s="11" t="s">
        <v>423</v>
      </c>
      <c r="Z32" s="1"/>
      <c r="AA32" s="11"/>
      <c r="AB32" s="1"/>
      <c r="AC32" s="11">
        <v>3</v>
      </c>
      <c r="AD32" s="1"/>
      <c r="AE32" s="11">
        <v>2</v>
      </c>
      <c r="AF32" s="1"/>
      <c r="AG32" s="11">
        <v>1</v>
      </c>
      <c r="AH32" s="1"/>
      <c r="AI32" s="11">
        <v>0</v>
      </c>
      <c r="AJ32" s="1"/>
      <c r="AK32" s="11">
        <v>6</v>
      </c>
      <c r="AL32" s="1"/>
      <c r="AM32" s="11" t="s">
        <v>423</v>
      </c>
      <c r="AN32" s="1"/>
      <c r="AO32" s="11">
        <f t="shared" si="0"/>
        <v>0</v>
      </c>
      <c r="AP32" s="32"/>
      <c r="AQ32" s="11">
        <f t="shared" si="1"/>
        <v>3.15</v>
      </c>
      <c r="AR32" s="32"/>
      <c r="AS32" s="11">
        <f t="shared" si="2"/>
        <v>2.14</v>
      </c>
      <c r="AT32" s="32"/>
      <c r="AU32" s="11">
        <f t="shared" si="3"/>
        <v>1.1100000000000001</v>
      </c>
      <c r="AV32" s="32"/>
      <c r="AW32" s="11">
        <f t="shared" si="4"/>
        <v>0</v>
      </c>
      <c r="AX32" s="1"/>
      <c r="AY32" s="10">
        <f t="shared" si="5"/>
        <v>6.4</v>
      </c>
      <c r="AZ32" s="1"/>
      <c r="BA32" s="2" t="s">
        <v>233</v>
      </c>
      <c r="BB32" s="2" t="s">
        <v>14</v>
      </c>
    </row>
    <row r="33" spans="3:54" s="4" customFormat="1">
      <c r="C33" s="8" t="s">
        <v>261</v>
      </c>
      <c r="D33" s="1"/>
      <c r="E33" s="1"/>
      <c r="F33" s="1" t="s">
        <v>1</v>
      </c>
      <c r="G33" s="2" t="s">
        <v>0</v>
      </c>
      <c r="H33" s="1"/>
      <c r="I33" s="9"/>
      <c r="J33" s="1"/>
      <c r="K33" s="9"/>
      <c r="L33" s="1"/>
      <c r="M33" s="9"/>
      <c r="N33" s="1"/>
      <c r="O33" s="9"/>
      <c r="P33" s="1"/>
      <c r="Q33" s="9"/>
      <c r="R33" s="1"/>
      <c r="S33" s="9"/>
      <c r="T33" s="1"/>
      <c r="U33" s="9"/>
      <c r="V33" s="1"/>
      <c r="W33" s="3" t="s">
        <v>0</v>
      </c>
      <c r="X33" s="1"/>
      <c r="Y33" s="10" t="s">
        <v>423</v>
      </c>
      <c r="Z33" s="1"/>
      <c r="AA33" s="10"/>
      <c r="AB33" s="1"/>
      <c r="AC33" s="10">
        <v>10.25</v>
      </c>
      <c r="AD33" s="1"/>
      <c r="AE33" s="10">
        <v>8.75</v>
      </c>
      <c r="AF33" s="1"/>
      <c r="AG33" s="10">
        <v>5.75</v>
      </c>
      <c r="AH33" s="1"/>
      <c r="AI33" s="10">
        <v>4.25</v>
      </c>
      <c r="AJ33" s="1"/>
      <c r="AK33" s="10">
        <v>29</v>
      </c>
      <c r="AL33" s="1"/>
      <c r="AM33" s="10" t="s">
        <v>423</v>
      </c>
      <c r="AN33" s="1"/>
      <c r="AO33" s="10">
        <f t="shared" si="0"/>
        <v>0</v>
      </c>
      <c r="AP33" s="1"/>
      <c r="AQ33" s="10">
        <f t="shared" si="1"/>
        <v>10.762499999999999</v>
      </c>
      <c r="AR33" s="1"/>
      <c r="AS33" s="10">
        <f t="shared" si="2"/>
        <v>9.3625000000000007</v>
      </c>
      <c r="AT33" s="1"/>
      <c r="AU33" s="10">
        <f t="shared" si="3"/>
        <v>6.3825000000000003</v>
      </c>
      <c r="AV33" s="1"/>
      <c r="AW33" s="10">
        <f t="shared" si="4"/>
        <v>5.0149999999999997</v>
      </c>
      <c r="AX33" s="1"/>
      <c r="AY33" s="10">
        <f t="shared" si="5"/>
        <v>31.522500000000001</v>
      </c>
      <c r="AZ33" s="1"/>
      <c r="BA33" s="2" t="s">
        <v>0</v>
      </c>
      <c r="BB33" s="2" t="s">
        <v>0</v>
      </c>
    </row>
    <row r="34" spans="3:54" s="4" customFormat="1">
      <c r="C34" s="8" t="s">
        <v>260</v>
      </c>
      <c r="D34" s="1"/>
      <c r="F34" s="1" t="s">
        <v>1</v>
      </c>
      <c r="G34" s="1"/>
      <c r="H34" s="1"/>
      <c r="I34" s="3"/>
      <c r="J34" s="1"/>
      <c r="K34" s="3"/>
      <c r="L34" s="1"/>
      <c r="M34" s="3"/>
      <c r="N34" s="1"/>
      <c r="O34" s="3"/>
      <c r="P34" s="1"/>
      <c r="Q34" s="3"/>
      <c r="R34" s="1"/>
      <c r="S34" s="3"/>
      <c r="T34" s="1"/>
      <c r="U34" s="3"/>
      <c r="V34" s="1"/>
      <c r="W34" s="2"/>
      <c r="X34" s="1"/>
      <c r="Y34" s="3"/>
      <c r="Z34" s="1"/>
      <c r="AA34" s="3"/>
      <c r="AB34" s="1"/>
      <c r="AC34" s="3"/>
      <c r="AD34" s="1"/>
      <c r="AE34" s="3"/>
      <c r="AF34" s="1"/>
      <c r="AG34" s="3"/>
      <c r="AH34" s="1"/>
      <c r="AI34" s="3"/>
      <c r="AJ34" s="1"/>
      <c r="AK34" s="3"/>
      <c r="AL34" s="1"/>
      <c r="AM34" s="3"/>
      <c r="AN34" s="1"/>
      <c r="AO34" s="10">
        <f t="shared" si="0"/>
        <v>0</v>
      </c>
      <c r="AP34" s="1"/>
      <c r="AQ34" s="10">
        <f t="shared" si="1"/>
        <v>0</v>
      </c>
      <c r="AR34" s="1"/>
      <c r="AS34" s="10">
        <f t="shared" si="2"/>
        <v>0</v>
      </c>
      <c r="AT34" s="1"/>
      <c r="AU34" s="10">
        <f t="shared" si="3"/>
        <v>0</v>
      </c>
      <c r="AV34" s="1"/>
      <c r="AW34" s="10">
        <f t="shared" si="4"/>
        <v>0</v>
      </c>
      <c r="AX34" s="1"/>
      <c r="AY34" s="10">
        <f t="shared" si="5"/>
        <v>0</v>
      </c>
      <c r="AZ34" s="1"/>
      <c r="BA34" s="2"/>
      <c r="BB34" s="2"/>
    </row>
    <row r="35" spans="3:54" s="4" customFormat="1">
      <c r="C35" s="1"/>
      <c r="D35" s="4" t="s">
        <v>259</v>
      </c>
      <c r="E35" s="1"/>
      <c r="F35" s="1" t="s">
        <v>1</v>
      </c>
      <c r="G35" s="2" t="s">
        <v>37</v>
      </c>
      <c r="H35" s="1"/>
      <c r="I35" s="12">
        <v>0</v>
      </c>
      <c r="J35" s="1"/>
      <c r="M35" s="12">
        <v>1</v>
      </c>
      <c r="N35" s="1"/>
      <c r="O35" s="12">
        <v>1</v>
      </c>
      <c r="P35" s="1"/>
      <c r="Q35" s="12">
        <v>0</v>
      </c>
      <c r="R35" s="1"/>
      <c r="S35" s="12">
        <v>0</v>
      </c>
      <c r="T35" s="1"/>
      <c r="U35" s="12">
        <v>2</v>
      </c>
      <c r="V35" s="1"/>
      <c r="W35" s="3" t="s">
        <v>51</v>
      </c>
      <c r="X35" s="1"/>
      <c r="Y35" s="10">
        <v>0</v>
      </c>
      <c r="Z35" s="1"/>
      <c r="AA35" s="10"/>
      <c r="AB35" s="1"/>
      <c r="AC35" s="10">
        <v>1</v>
      </c>
      <c r="AD35" s="1"/>
      <c r="AE35" s="10">
        <v>1</v>
      </c>
      <c r="AF35" s="1"/>
      <c r="AG35" s="10">
        <v>0</v>
      </c>
      <c r="AH35" s="1"/>
      <c r="AI35" s="10">
        <v>0</v>
      </c>
      <c r="AJ35" s="1"/>
      <c r="AK35" s="10">
        <v>2</v>
      </c>
      <c r="AL35" s="1"/>
      <c r="AM35" s="10">
        <v>0</v>
      </c>
      <c r="AN35" s="1"/>
      <c r="AO35" s="10">
        <f t="shared" si="0"/>
        <v>0</v>
      </c>
      <c r="AP35" s="1"/>
      <c r="AQ35" s="10">
        <f t="shared" si="1"/>
        <v>1.05</v>
      </c>
      <c r="AR35" s="1"/>
      <c r="AS35" s="10">
        <f t="shared" si="2"/>
        <v>1.07</v>
      </c>
      <c r="AT35" s="1"/>
      <c r="AU35" s="10">
        <f t="shared" si="3"/>
        <v>0</v>
      </c>
      <c r="AV35" s="1"/>
      <c r="AW35" s="10">
        <f t="shared" si="4"/>
        <v>0</v>
      </c>
      <c r="AX35" s="1"/>
      <c r="AY35" s="10">
        <f t="shared" si="5"/>
        <v>2.12</v>
      </c>
      <c r="AZ35" s="1"/>
      <c r="BA35" s="2" t="s">
        <v>233</v>
      </c>
      <c r="BB35" s="2" t="s">
        <v>3</v>
      </c>
    </row>
    <row r="36" spans="3:54" s="4" customFormat="1">
      <c r="C36" s="1"/>
      <c r="D36" s="4" t="s">
        <v>291</v>
      </c>
      <c r="E36" s="1"/>
      <c r="F36" s="1" t="s">
        <v>1</v>
      </c>
      <c r="G36" s="2" t="s">
        <v>37</v>
      </c>
      <c r="H36" s="1"/>
      <c r="I36" s="12">
        <v>0</v>
      </c>
      <c r="J36" s="1"/>
      <c r="M36" s="12">
        <v>1</v>
      </c>
      <c r="N36" s="1"/>
      <c r="O36" s="12">
        <v>1</v>
      </c>
      <c r="P36" s="1"/>
      <c r="Q36" s="12">
        <v>0</v>
      </c>
      <c r="R36" s="1"/>
      <c r="S36" s="12">
        <v>0</v>
      </c>
      <c r="T36" s="1"/>
      <c r="U36" s="12">
        <v>2</v>
      </c>
      <c r="V36" s="1"/>
      <c r="W36" s="3" t="s">
        <v>51</v>
      </c>
      <c r="X36" s="1"/>
      <c r="Y36" s="10">
        <v>0</v>
      </c>
      <c r="Z36" s="1"/>
      <c r="AA36" s="10"/>
      <c r="AB36" s="1"/>
      <c r="AC36" s="10">
        <v>1</v>
      </c>
      <c r="AD36" s="1"/>
      <c r="AE36" s="10">
        <v>1</v>
      </c>
      <c r="AF36" s="1"/>
      <c r="AG36" s="10">
        <v>0</v>
      </c>
      <c r="AH36" s="1"/>
      <c r="AI36" s="10">
        <v>0</v>
      </c>
      <c r="AJ36" s="1"/>
      <c r="AK36" s="10">
        <v>2</v>
      </c>
      <c r="AL36" s="1"/>
      <c r="AM36" s="10">
        <v>0</v>
      </c>
      <c r="AN36" s="1"/>
      <c r="AO36" s="10">
        <f t="shared" si="0"/>
        <v>0</v>
      </c>
      <c r="AP36" s="1"/>
      <c r="AQ36" s="10">
        <f t="shared" si="1"/>
        <v>1.05</v>
      </c>
      <c r="AR36" s="1"/>
      <c r="AS36" s="10">
        <f t="shared" si="2"/>
        <v>1.07</v>
      </c>
      <c r="AT36" s="1"/>
      <c r="AU36" s="10">
        <f t="shared" si="3"/>
        <v>0</v>
      </c>
      <c r="AV36" s="1"/>
      <c r="AW36" s="10">
        <f t="shared" si="4"/>
        <v>0</v>
      </c>
      <c r="AX36" s="1"/>
      <c r="AY36" s="10">
        <f t="shared" si="5"/>
        <v>2.12</v>
      </c>
      <c r="AZ36" s="1"/>
      <c r="BA36" s="2" t="s">
        <v>233</v>
      </c>
      <c r="BB36" s="2" t="s">
        <v>3</v>
      </c>
    </row>
    <row r="37" spans="3:54" s="4" customFormat="1">
      <c r="C37" s="1"/>
      <c r="D37" s="4" t="s">
        <v>290</v>
      </c>
      <c r="E37" s="1"/>
      <c r="F37" s="1" t="s">
        <v>1</v>
      </c>
      <c r="G37" s="2" t="s">
        <v>37</v>
      </c>
      <c r="H37" s="1"/>
      <c r="I37" s="12">
        <v>0</v>
      </c>
      <c r="J37" s="1"/>
      <c r="M37" s="12">
        <v>1</v>
      </c>
      <c r="N37" s="1"/>
      <c r="O37" s="12">
        <v>1</v>
      </c>
      <c r="P37" s="1"/>
      <c r="Q37" s="12">
        <v>0</v>
      </c>
      <c r="R37" s="1"/>
      <c r="S37" s="12">
        <v>0</v>
      </c>
      <c r="T37" s="1"/>
      <c r="U37" s="12">
        <v>2</v>
      </c>
      <c r="V37" s="1"/>
      <c r="W37" s="3" t="s">
        <v>49</v>
      </c>
      <c r="X37" s="1"/>
      <c r="Y37" s="10">
        <v>0</v>
      </c>
      <c r="Z37" s="1"/>
      <c r="AA37" s="10"/>
      <c r="AB37" s="1"/>
      <c r="AC37" s="10">
        <v>0.5</v>
      </c>
      <c r="AD37" s="1"/>
      <c r="AE37" s="10">
        <v>0.5</v>
      </c>
      <c r="AF37" s="1"/>
      <c r="AG37" s="10">
        <v>0</v>
      </c>
      <c r="AH37" s="1"/>
      <c r="AI37" s="10">
        <v>0</v>
      </c>
      <c r="AJ37" s="1"/>
      <c r="AK37" s="10">
        <v>1</v>
      </c>
      <c r="AL37" s="1"/>
      <c r="AM37" s="10">
        <v>0</v>
      </c>
      <c r="AN37" s="1"/>
      <c r="AO37" s="10">
        <f t="shared" si="0"/>
        <v>0</v>
      </c>
      <c r="AP37" s="1"/>
      <c r="AQ37" s="10">
        <f t="shared" si="1"/>
        <v>0.52500000000000002</v>
      </c>
      <c r="AR37" s="1"/>
      <c r="AS37" s="10">
        <f t="shared" si="2"/>
        <v>0.53500000000000003</v>
      </c>
      <c r="AT37" s="1"/>
      <c r="AU37" s="10">
        <f t="shared" si="3"/>
        <v>0</v>
      </c>
      <c r="AV37" s="1"/>
      <c r="AW37" s="10">
        <f t="shared" si="4"/>
        <v>0</v>
      </c>
      <c r="AX37" s="1"/>
      <c r="AY37" s="10">
        <f t="shared" si="5"/>
        <v>1.06</v>
      </c>
      <c r="AZ37" s="1"/>
      <c r="BA37" s="2" t="s">
        <v>233</v>
      </c>
      <c r="BB37" s="2" t="s">
        <v>3</v>
      </c>
    </row>
    <row r="38" spans="3:54" s="4" customFormat="1">
      <c r="C38" s="1"/>
      <c r="D38" s="4" t="s">
        <v>289</v>
      </c>
      <c r="E38" s="1"/>
      <c r="F38" s="1" t="s">
        <v>1</v>
      </c>
      <c r="G38" s="2" t="s">
        <v>5</v>
      </c>
      <c r="H38" s="1"/>
      <c r="I38" s="9"/>
      <c r="J38" s="1"/>
      <c r="K38" s="9"/>
      <c r="L38" s="1"/>
      <c r="M38" s="9"/>
      <c r="N38" s="1"/>
      <c r="O38" s="9"/>
      <c r="P38" s="1"/>
      <c r="Q38" s="9"/>
      <c r="R38" s="1"/>
      <c r="S38" s="9"/>
      <c r="T38" s="1"/>
      <c r="U38" s="9"/>
      <c r="V38" s="1"/>
      <c r="W38" s="3" t="s">
        <v>0</v>
      </c>
      <c r="X38" s="1"/>
      <c r="Y38" s="10">
        <v>0</v>
      </c>
      <c r="Z38" s="1"/>
      <c r="AA38" s="10"/>
      <c r="AB38" s="1"/>
      <c r="AC38" s="10">
        <v>1</v>
      </c>
      <c r="AD38" s="1"/>
      <c r="AE38" s="10">
        <v>1</v>
      </c>
      <c r="AF38" s="1"/>
      <c r="AG38" s="10">
        <v>1</v>
      </c>
      <c r="AH38" s="1"/>
      <c r="AI38" s="10">
        <v>1</v>
      </c>
      <c r="AJ38" s="1"/>
      <c r="AK38" s="10">
        <v>4</v>
      </c>
      <c r="AL38" s="1"/>
      <c r="AM38" s="10">
        <v>0</v>
      </c>
      <c r="AN38" s="1"/>
      <c r="AO38" s="10">
        <f t="shared" si="0"/>
        <v>0</v>
      </c>
      <c r="AP38" s="1"/>
      <c r="AQ38" s="10">
        <f t="shared" si="1"/>
        <v>1.05</v>
      </c>
      <c r="AR38" s="1"/>
      <c r="AS38" s="10">
        <f t="shared" si="2"/>
        <v>1.07</v>
      </c>
      <c r="AT38" s="1"/>
      <c r="AU38" s="10">
        <f t="shared" si="3"/>
        <v>1.1100000000000001</v>
      </c>
      <c r="AV38" s="1"/>
      <c r="AW38" s="10">
        <f t="shared" si="4"/>
        <v>1.18</v>
      </c>
      <c r="AX38" s="1"/>
      <c r="AY38" s="10">
        <f t="shared" si="5"/>
        <v>4.41</v>
      </c>
      <c r="AZ38" s="1"/>
      <c r="BA38" s="2" t="s">
        <v>233</v>
      </c>
      <c r="BB38" s="2" t="s">
        <v>14</v>
      </c>
    </row>
    <row r="39" spans="3:54" s="4" customFormat="1">
      <c r="C39" s="1"/>
      <c r="D39" s="4" t="s">
        <v>288</v>
      </c>
      <c r="E39" s="1"/>
      <c r="F39" s="1" t="s">
        <v>1</v>
      </c>
      <c r="G39" s="2" t="s">
        <v>5</v>
      </c>
      <c r="H39" s="1"/>
      <c r="I39" s="9"/>
      <c r="J39" s="1"/>
      <c r="K39" s="9"/>
      <c r="L39" s="1"/>
      <c r="M39" s="9"/>
      <c r="N39" s="1"/>
      <c r="O39" s="9"/>
      <c r="P39" s="1"/>
      <c r="Q39" s="9"/>
      <c r="R39" s="1"/>
      <c r="S39" s="9"/>
      <c r="T39" s="1"/>
      <c r="U39" s="9"/>
      <c r="V39" s="1"/>
      <c r="W39" s="3" t="s">
        <v>0</v>
      </c>
      <c r="X39" s="1"/>
      <c r="Y39" s="11">
        <v>0</v>
      </c>
      <c r="Z39" s="1"/>
      <c r="AA39" s="11"/>
      <c r="AB39" s="1"/>
      <c r="AC39" s="11">
        <v>1</v>
      </c>
      <c r="AD39" s="1"/>
      <c r="AE39" s="11">
        <v>2</v>
      </c>
      <c r="AF39" s="1"/>
      <c r="AG39" s="11">
        <v>0</v>
      </c>
      <c r="AH39" s="1"/>
      <c r="AI39" s="11">
        <v>0</v>
      </c>
      <c r="AJ39" s="1"/>
      <c r="AK39" s="11">
        <v>3</v>
      </c>
      <c r="AL39" s="1"/>
      <c r="AM39" s="11">
        <v>0</v>
      </c>
      <c r="AN39" s="1"/>
      <c r="AO39" s="11">
        <f t="shared" si="0"/>
        <v>0</v>
      </c>
      <c r="AP39" s="32"/>
      <c r="AQ39" s="11">
        <f t="shared" si="1"/>
        <v>1.05</v>
      </c>
      <c r="AR39" s="32"/>
      <c r="AS39" s="11">
        <f t="shared" si="2"/>
        <v>2.14</v>
      </c>
      <c r="AT39" s="32"/>
      <c r="AU39" s="11">
        <f t="shared" si="3"/>
        <v>0</v>
      </c>
      <c r="AV39" s="32"/>
      <c r="AW39" s="11">
        <f t="shared" si="4"/>
        <v>0</v>
      </c>
      <c r="AX39" s="1"/>
      <c r="AY39" s="10">
        <f t="shared" si="5"/>
        <v>3.1900000000000004</v>
      </c>
      <c r="AZ39" s="1"/>
      <c r="BA39" s="2" t="s">
        <v>233</v>
      </c>
      <c r="BB39" s="2" t="s">
        <v>14</v>
      </c>
    </row>
    <row r="40" spans="3:54" s="4" customFormat="1">
      <c r="C40" s="8" t="s">
        <v>287</v>
      </c>
      <c r="D40" s="1"/>
      <c r="E40" s="1"/>
      <c r="F40" s="1" t="s">
        <v>1</v>
      </c>
      <c r="G40" s="2" t="s">
        <v>0</v>
      </c>
      <c r="H40" s="1"/>
      <c r="I40" s="9"/>
      <c r="J40" s="1"/>
      <c r="K40" s="9"/>
      <c r="L40" s="1"/>
      <c r="M40" s="9"/>
      <c r="N40" s="1"/>
      <c r="O40" s="9"/>
      <c r="P40" s="1"/>
      <c r="Q40" s="9"/>
      <c r="R40" s="1"/>
      <c r="S40" s="9"/>
      <c r="T40" s="1"/>
      <c r="U40" s="9"/>
      <c r="V40" s="1"/>
      <c r="W40" s="3" t="s">
        <v>0</v>
      </c>
      <c r="X40" s="1"/>
      <c r="Y40" s="10">
        <v>0</v>
      </c>
      <c r="Z40" s="1"/>
      <c r="AA40" s="10">
        <v>0</v>
      </c>
      <c r="AB40" s="1"/>
      <c r="AC40" s="10">
        <v>4.5</v>
      </c>
      <c r="AD40" s="1"/>
      <c r="AE40" s="10">
        <v>5.5</v>
      </c>
      <c r="AF40" s="1"/>
      <c r="AG40" s="10">
        <v>1</v>
      </c>
      <c r="AH40" s="1"/>
      <c r="AI40" s="10">
        <v>1</v>
      </c>
      <c r="AJ40" s="1"/>
      <c r="AK40" s="10">
        <v>12</v>
      </c>
      <c r="AL40" s="1"/>
      <c r="AM40" s="10">
        <v>0</v>
      </c>
      <c r="AN40" s="1"/>
      <c r="AO40" s="10">
        <f t="shared" si="0"/>
        <v>0</v>
      </c>
      <c r="AP40" s="1"/>
      <c r="AQ40" s="10">
        <f t="shared" si="1"/>
        <v>4.7249999999999996</v>
      </c>
      <c r="AR40" s="1"/>
      <c r="AS40" s="10">
        <f t="shared" si="2"/>
        <v>5.8849999999999998</v>
      </c>
      <c r="AT40" s="1"/>
      <c r="AU40" s="10">
        <f t="shared" si="3"/>
        <v>1.1100000000000001</v>
      </c>
      <c r="AV40" s="1"/>
      <c r="AW40" s="10">
        <f t="shared" si="4"/>
        <v>1.18</v>
      </c>
      <c r="AX40" s="1"/>
      <c r="AY40" s="10">
        <f t="shared" si="5"/>
        <v>12.899999999999999</v>
      </c>
      <c r="AZ40" s="1"/>
      <c r="BA40" s="2" t="s">
        <v>0</v>
      </c>
      <c r="BB40" s="2" t="s">
        <v>0</v>
      </c>
    </row>
    <row r="41" spans="3:54" s="4" customFormat="1">
      <c r="C41" s="8" t="s">
        <v>253</v>
      </c>
      <c r="D41" s="1"/>
      <c r="E41" s="1"/>
      <c r="F41" s="1" t="s">
        <v>1</v>
      </c>
      <c r="G41" s="2"/>
      <c r="H41" s="1"/>
      <c r="I41" s="3"/>
      <c r="J41" s="1"/>
      <c r="K41" s="3"/>
      <c r="L41" s="1"/>
      <c r="M41" s="3"/>
      <c r="N41" s="1"/>
      <c r="O41" s="3"/>
      <c r="P41" s="1"/>
      <c r="Q41" s="3"/>
      <c r="R41" s="1"/>
      <c r="S41" s="3"/>
      <c r="T41" s="1"/>
      <c r="U41" s="3"/>
      <c r="V41" s="1"/>
      <c r="W41" s="2"/>
      <c r="X41" s="1"/>
      <c r="Y41" s="3"/>
      <c r="Z41" s="1"/>
      <c r="AA41" s="3"/>
      <c r="AB41" s="1"/>
      <c r="AC41" s="3"/>
      <c r="AD41" s="1"/>
      <c r="AE41" s="3"/>
      <c r="AF41" s="1"/>
      <c r="AG41" s="3"/>
      <c r="AH41" s="1"/>
      <c r="AI41" s="3"/>
      <c r="AJ41" s="1"/>
      <c r="AK41" s="3"/>
      <c r="AL41" s="1"/>
      <c r="AM41" s="3"/>
      <c r="AN41" s="1"/>
      <c r="AO41" s="10">
        <f t="shared" si="0"/>
        <v>0</v>
      </c>
      <c r="AP41" s="1"/>
      <c r="AQ41" s="10">
        <f t="shared" si="1"/>
        <v>0</v>
      </c>
      <c r="AR41" s="1"/>
      <c r="AS41" s="10">
        <f t="shared" si="2"/>
        <v>0</v>
      </c>
      <c r="AT41" s="1"/>
      <c r="AU41" s="10">
        <f t="shared" si="3"/>
        <v>0</v>
      </c>
      <c r="AV41" s="1"/>
      <c r="AW41" s="10">
        <f t="shared" si="4"/>
        <v>0</v>
      </c>
      <c r="AX41" s="1"/>
      <c r="AY41" s="10">
        <f t="shared" si="5"/>
        <v>0</v>
      </c>
      <c r="AZ41" s="1"/>
      <c r="BA41" s="2"/>
      <c r="BB41" s="2"/>
    </row>
    <row r="42" spans="3:54" s="4" customFormat="1">
      <c r="C42" s="1"/>
      <c r="D42" s="4" t="s">
        <v>286</v>
      </c>
      <c r="E42" s="1"/>
      <c r="F42" s="1" t="s">
        <v>1</v>
      </c>
      <c r="G42" s="2" t="s">
        <v>5</v>
      </c>
      <c r="H42" s="1"/>
      <c r="I42" s="9"/>
      <c r="J42" s="1"/>
      <c r="K42" s="9"/>
      <c r="L42" s="1"/>
      <c r="M42" s="9"/>
      <c r="N42" s="1"/>
      <c r="O42" s="9"/>
      <c r="P42" s="1"/>
      <c r="Q42" s="9"/>
      <c r="R42" s="1"/>
      <c r="S42" s="9"/>
      <c r="T42" s="1"/>
      <c r="U42" s="9"/>
      <c r="V42" s="1"/>
      <c r="W42" s="3" t="s">
        <v>0</v>
      </c>
      <c r="X42" s="1"/>
      <c r="Y42" s="10">
        <v>0</v>
      </c>
      <c r="Z42" s="1"/>
      <c r="AB42" s="1"/>
      <c r="AC42" s="10">
        <v>5</v>
      </c>
      <c r="AD42" s="1"/>
      <c r="AE42" s="10">
        <v>5</v>
      </c>
      <c r="AF42" s="1"/>
      <c r="AG42" s="10">
        <v>0</v>
      </c>
      <c r="AH42" s="1"/>
      <c r="AI42" s="10">
        <v>0</v>
      </c>
      <c r="AJ42" s="1"/>
      <c r="AK42" s="10">
        <v>10</v>
      </c>
      <c r="AL42" s="1"/>
      <c r="AM42" s="10">
        <v>0</v>
      </c>
      <c r="AN42" s="1"/>
      <c r="AO42" s="10">
        <f t="shared" si="0"/>
        <v>0</v>
      </c>
      <c r="AP42" s="1"/>
      <c r="AQ42" s="10">
        <f t="shared" si="1"/>
        <v>5.25</v>
      </c>
      <c r="AR42" s="1"/>
      <c r="AS42" s="10">
        <f t="shared" si="2"/>
        <v>5.35</v>
      </c>
      <c r="AT42" s="1"/>
      <c r="AU42" s="10">
        <f t="shared" si="3"/>
        <v>0</v>
      </c>
      <c r="AV42" s="1"/>
      <c r="AW42" s="10">
        <f t="shared" si="4"/>
        <v>0</v>
      </c>
      <c r="AX42" s="1"/>
      <c r="AY42" s="10">
        <f t="shared" si="5"/>
        <v>10.6</v>
      </c>
      <c r="AZ42" s="1"/>
      <c r="BA42" s="2" t="s">
        <v>233</v>
      </c>
      <c r="BB42" s="2" t="s">
        <v>14</v>
      </c>
    </row>
    <row r="43" spans="3:54" s="4" customFormat="1">
      <c r="C43" s="1"/>
      <c r="D43" s="4" t="s">
        <v>251</v>
      </c>
      <c r="E43" s="1"/>
      <c r="F43" s="1" t="s">
        <v>1</v>
      </c>
      <c r="G43" s="2" t="s">
        <v>5</v>
      </c>
      <c r="H43" s="1"/>
      <c r="I43" s="9"/>
      <c r="J43" s="1"/>
      <c r="K43" s="9"/>
      <c r="L43" s="1"/>
      <c r="M43" s="9"/>
      <c r="N43" s="1"/>
      <c r="O43" s="9"/>
      <c r="P43" s="1"/>
      <c r="Q43" s="9"/>
      <c r="R43" s="1"/>
      <c r="S43" s="9"/>
      <c r="T43" s="1"/>
      <c r="U43" s="9"/>
      <c r="V43" s="1"/>
      <c r="W43" s="3" t="s">
        <v>0</v>
      </c>
      <c r="X43" s="1"/>
      <c r="Y43" s="10">
        <v>0</v>
      </c>
      <c r="Z43" s="1"/>
      <c r="AB43" s="1"/>
      <c r="AC43" s="10">
        <v>5</v>
      </c>
      <c r="AD43" s="1"/>
      <c r="AE43" s="10">
        <v>5</v>
      </c>
      <c r="AF43" s="1"/>
      <c r="AG43" s="10">
        <v>0</v>
      </c>
      <c r="AH43" s="1"/>
      <c r="AI43" s="10">
        <v>0</v>
      </c>
      <c r="AJ43" s="1"/>
      <c r="AK43" s="10">
        <v>10</v>
      </c>
      <c r="AL43" s="1"/>
      <c r="AM43" s="10">
        <v>0</v>
      </c>
      <c r="AN43" s="1"/>
      <c r="AO43" s="10">
        <f t="shared" si="0"/>
        <v>0</v>
      </c>
      <c r="AP43" s="1"/>
      <c r="AQ43" s="10">
        <f t="shared" si="1"/>
        <v>5.25</v>
      </c>
      <c r="AR43" s="1"/>
      <c r="AS43" s="10">
        <f t="shared" si="2"/>
        <v>5.35</v>
      </c>
      <c r="AT43" s="1"/>
      <c r="AU43" s="10">
        <f t="shared" si="3"/>
        <v>0</v>
      </c>
      <c r="AV43" s="1"/>
      <c r="AW43" s="10">
        <f t="shared" si="4"/>
        <v>0</v>
      </c>
      <c r="AX43" s="1"/>
      <c r="AY43" s="10">
        <f t="shared" si="5"/>
        <v>10.6</v>
      </c>
      <c r="AZ43" s="1"/>
      <c r="BA43" s="2" t="s">
        <v>233</v>
      </c>
      <c r="BB43" s="2" t="s">
        <v>14</v>
      </c>
    </row>
    <row r="44" spans="3:54" s="4" customFormat="1">
      <c r="C44" s="1"/>
      <c r="D44" s="4" t="s">
        <v>250</v>
      </c>
      <c r="E44" s="1"/>
      <c r="F44" s="1" t="s">
        <v>1</v>
      </c>
      <c r="G44" s="2" t="s">
        <v>37</v>
      </c>
      <c r="H44" s="1"/>
      <c r="I44" s="12">
        <v>0</v>
      </c>
      <c r="J44" s="1"/>
      <c r="K44" s="12"/>
      <c r="L44" s="1"/>
      <c r="M44" s="12">
        <v>1</v>
      </c>
      <c r="N44" s="1"/>
      <c r="O44" s="12">
        <v>1</v>
      </c>
      <c r="P44" s="1"/>
      <c r="Q44" s="12">
        <v>1</v>
      </c>
      <c r="R44" s="1"/>
      <c r="S44" s="12">
        <v>0</v>
      </c>
      <c r="T44" s="1"/>
      <c r="U44" s="12">
        <v>3</v>
      </c>
      <c r="V44" s="1"/>
      <c r="W44" s="3" t="s">
        <v>49</v>
      </c>
      <c r="X44" s="1"/>
      <c r="Y44" s="11">
        <v>0</v>
      </c>
      <c r="Z44" s="1"/>
      <c r="AA44" s="35"/>
      <c r="AB44" s="1"/>
      <c r="AC44" s="11">
        <v>0.5</v>
      </c>
      <c r="AD44" s="1"/>
      <c r="AE44" s="11">
        <v>0.5</v>
      </c>
      <c r="AF44" s="1"/>
      <c r="AG44" s="11">
        <v>0.5</v>
      </c>
      <c r="AH44" s="1"/>
      <c r="AI44" s="11">
        <v>0</v>
      </c>
      <c r="AJ44" s="1"/>
      <c r="AK44" s="11">
        <v>1.5</v>
      </c>
      <c r="AL44" s="1"/>
      <c r="AM44" s="11">
        <v>0</v>
      </c>
      <c r="AN44" s="1"/>
      <c r="AO44" s="11">
        <f t="shared" si="0"/>
        <v>0</v>
      </c>
      <c r="AP44" s="32"/>
      <c r="AQ44" s="11">
        <f t="shared" si="1"/>
        <v>0.52500000000000002</v>
      </c>
      <c r="AR44" s="32"/>
      <c r="AS44" s="11">
        <f t="shared" si="2"/>
        <v>0.53500000000000003</v>
      </c>
      <c r="AT44" s="32"/>
      <c r="AU44" s="11">
        <f t="shared" si="3"/>
        <v>0.55500000000000005</v>
      </c>
      <c r="AV44" s="32"/>
      <c r="AW44" s="11">
        <f t="shared" si="4"/>
        <v>0</v>
      </c>
      <c r="AX44" s="1"/>
      <c r="AY44" s="10">
        <f t="shared" si="5"/>
        <v>1.6150000000000002</v>
      </c>
      <c r="AZ44" s="1"/>
      <c r="BA44" s="2" t="s">
        <v>233</v>
      </c>
      <c r="BB44" s="2" t="s">
        <v>14</v>
      </c>
    </row>
    <row r="45" spans="3:54" s="4" customFormat="1">
      <c r="C45" s="8" t="s">
        <v>249</v>
      </c>
      <c r="D45" s="1"/>
      <c r="E45" s="1"/>
      <c r="F45" s="1" t="s">
        <v>1</v>
      </c>
      <c r="G45" s="2" t="s">
        <v>0</v>
      </c>
      <c r="H45" s="1"/>
      <c r="I45" s="9"/>
      <c r="J45" s="1"/>
      <c r="K45" s="9"/>
      <c r="L45" s="1"/>
      <c r="M45" s="9"/>
      <c r="N45" s="1"/>
      <c r="O45" s="9"/>
      <c r="P45" s="1"/>
      <c r="Q45" s="9"/>
      <c r="R45" s="1"/>
      <c r="S45" s="9"/>
      <c r="T45" s="1"/>
      <c r="U45" s="9"/>
      <c r="V45" s="1"/>
      <c r="W45" s="3" t="s">
        <v>0</v>
      </c>
      <c r="X45" s="1"/>
      <c r="Y45" s="10">
        <v>0</v>
      </c>
      <c r="Z45" s="1"/>
      <c r="AB45" s="1"/>
      <c r="AC45" s="10">
        <v>10.5</v>
      </c>
      <c r="AD45" s="1"/>
      <c r="AE45" s="10">
        <v>10.5</v>
      </c>
      <c r="AF45" s="1"/>
      <c r="AG45" s="10">
        <v>0.5</v>
      </c>
      <c r="AH45" s="1"/>
      <c r="AI45" s="10">
        <v>0</v>
      </c>
      <c r="AJ45" s="1"/>
      <c r="AK45" s="10">
        <v>21.5</v>
      </c>
      <c r="AL45" s="1"/>
      <c r="AM45" s="10">
        <v>0</v>
      </c>
      <c r="AN45" s="1"/>
      <c r="AO45" s="10">
        <f t="shared" si="0"/>
        <v>0</v>
      </c>
      <c r="AP45" s="1"/>
      <c r="AQ45" s="10">
        <f t="shared" si="1"/>
        <v>11.025</v>
      </c>
      <c r="AR45" s="1"/>
      <c r="AS45" s="10">
        <f t="shared" si="2"/>
        <v>11.234999999999999</v>
      </c>
      <c r="AT45" s="1"/>
      <c r="AU45" s="10">
        <f t="shared" si="3"/>
        <v>0.55500000000000005</v>
      </c>
      <c r="AV45" s="1"/>
      <c r="AW45" s="10">
        <f t="shared" si="4"/>
        <v>0</v>
      </c>
      <c r="AX45" s="1"/>
      <c r="AY45" s="10">
        <f t="shared" si="5"/>
        <v>22.814999999999998</v>
      </c>
      <c r="AZ45" s="1"/>
      <c r="BA45" s="2" t="s">
        <v>0</v>
      </c>
      <c r="BB45" s="2" t="s">
        <v>0</v>
      </c>
    </row>
    <row r="46" spans="3:54" s="4" customFormat="1">
      <c r="C46" s="8" t="s">
        <v>248</v>
      </c>
      <c r="D46" s="1"/>
      <c r="E46" s="1"/>
      <c r="F46" s="1" t="s">
        <v>1</v>
      </c>
      <c r="G46" s="2"/>
      <c r="H46" s="1"/>
      <c r="I46" s="3"/>
      <c r="J46" s="1"/>
      <c r="K46" s="3"/>
      <c r="L46" s="1"/>
      <c r="M46" s="3"/>
      <c r="N46" s="1"/>
      <c r="O46" s="3"/>
      <c r="P46" s="1"/>
      <c r="Q46" s="3"/>
      <c r="R46" s="1"/>
      <c r="S46" s="3"/>
      <c r="T46" s="1"/>
      <c r="U46" s="3"/>
      <c r="V46" s="1"/>
      <c r="W46" s="2"/>
      <c r="X46" s="1"/>
      <c r="Y46" s="3"/>
      <c r="Z46" s="1"/>
      <c r="AA46" s="3"/>
      <c r="AB46" s="1"/>
      <c r="AC46" s="3"/>
      <c r="AD46" s="1"/>
      <c r="AE46" s="3"/>
      <c r="AF46" s="1"/>
      <c r="AG46" s="3"/>
      <c r="AH46" s="1"/>
      <c r="AI46" s="3"/>
      <c r="AJ46" s="1"/>
      <c r="AK46" s="3"/>
      <c r="AL46" s="1"/>
      <c r="AM46" s="3"/>
      <c r="AN46" s="1"/>
      <c r="AO46" s="10">
        <f t="shared" si="0"/>
        <v>0</v>
      </c>
      <c r="AP46" s="1"/>
      <c r="AQ46" s="10">
        <f t="shared" si="1"/>
        <v>0</v>
      </c>
      <c r="AR46" s="1"/>
      <c r="AS46" s="10">
        <f t="shared" si="2"/>
        <v>0</v>
      </c>
      <c r="AT46" s="1"/>
      <c r="AU46" s="10">
        <f t="shared" si="3"/>
        <v>0</v>
      </c>
      <c r="AV46" s="1"/>
      <c r="AW46" s="10">
        <f t="shared" si="4"/>
        <v>0</v>
      </c>
      <c r="AX46" s="1"/>
      <c r="AY46" s="10">
        <f t="shared" si="5"/>
        <v>0</v>
      </c>
      <c r="AZ46" s="1"/>
      <c r="BA46" s="2"/>
      <c r="BB46" s="2"/>
    </row>
    <row r="47" spans="3:54" s="4" customFormat="1">
      <c r="C47" s="1"/>
      <c r="D47" s="4" t="s">
        <v>247</v>
      </c>
      <c r="E47" s="1"/>
      <c r="F47" s="1" t="s">
        <v>1</v>
      </c>
      <c r="G47" s="2" t="s">
        <v>5</v>
      </c>
      <c r="H47" s="1"/>
      <c r="I47" s="9"/>
      <c r="J47" s="1"/>
      <c r="K47" s="9"/>
      <c r="L47" s="1"/>
      <c r="M47" s="9"/>
      <c r="N47" s="1"/>
      <c r="O47" s="9"/>
      <c r="P47" s="1"/>
      <c r="Q47" s="9"/>
      <c r="R47" s="1"/>
      <c r="S47" s="9"/>
      <c r="T47" s="1"/>
      <c r="U47" s="9"/>
      <c r="V47" s="1"/>
      <c r="W47" s="3" t="s">
        <v>0</v>
      </c>
      <c r="X47" s="1"/>
      <c r="Y47" s="10">
        <v>0</v>
      </c>
      <c r="Z47" s="1"/>
      <c r="AB47" s="1"/>
      <c r="AC47" s="10">
        <v>1</v>
      </c>
      <c r="AD47" s="1"/>
      <c r="AE47" s="10">
        <v>1</v>
      </c>
      <c r="AF47" s="1"/>
      <c r="AG47" s="10">
        <v>0</v>
      </c>
      <c r="AH47" s="1"/>
      <c r="AI47" s="10">
        <v>0</v>
      </c>
      <c r="AJ47" s="1"/>
      <c r="AK47" s="10">
        <v>2</v>
      </c>
      <c r="AL47" s="1"/>
      <c r="AM47" s="10">
        <v>0</v>
      </c>
      <c r="AN47" s="1"/>
      <c r="AO47" s="10">
        <f t="shared" si="0"/>
        <v>0</v>
      </c>
      <c r="AP47" s="1"/>
      <c r="AQ47" s="10">
        <f t="shared" si="1"/>
        <v>1.05</v>
      </c>
      <c r="AR47" s="1"/>
      <c r="AS47" s="10">
        <f t="shared" si="2"/>
        <v>1.07</v>
      </c>
      <c r="AT47" s="1"/>
      <c r="AU47" s="10">
        <f t="shared" si="3"/>
        <v>0</v>
      </c>
      <c r="AV47" s="1"/>
      <c r="AW47" s="10">
        <f t="shared" si="4"/>
        <v>0</v>
      </c>
      <c r="AX47" s="1"/>
      <c r="AY47" s="10">
        <f t="shared" si="5"/>
        <v>2.12</v>
      </c>
      <c r="AZ47" s="1"/>
      <c r="BA47" s="2" t="s">
        <v>233</v>
      </c>
      <c r="BB47" s="2" t="s">
        <v>14</v>
      </c>
    </row>
    <row r="48" spans="3:54" s="4" customFormat="1">
      <c r="C48" s="1"/>
      <c r="D48" s="4" t="s">
        <v>246</v>
      </c>
      <c r="E48" s="1"/>
      <c r="F48" s="1" t="s">
        <v>1</v>
      </c>
      <c r="G48" s="2" t="s">
        <v>37</v>
      </c>
      <c r="H48" s="1"/>
      <c r="I48" s="12">
        <v>0</v>
      </c>
      <c r="J48" s="1"/>
      <c r="K48" s="12">
        <v>1</v>
      </c>
      <c r="L48" s="1"/>
      <c r="M48" s="12">
        <v>1</v>
      </c>
      <c r="N48" s="1"/>
      <c r="O48" s="12">
        <v>1</v>
      </c>
      <c r="P48" s="1"/>
      <c r="Q48" s="12">
        <v>0</v>
      </c>
      <c r="R48" s="1"/>
      <c r="S48" s="12">
        <v>0</v>
      </c>
      <c r="T48" s="1"/>
      <c r="U48" s="12">
        <v>3</v>
      </c>
      <c r="V48" s="1"/>
      <c r="W48" s="3" t="s">
        <v>216</v>
      </c>
      <c r="X48" s="1"/>
      <c r="Y48" s="11">
        <v>0</v>
      </c>
      <c r="Z48" s="1"/>
      <c r="AA48" s="35"/>
      <c r="AB48" s="1"/>
      <c r="AC48" s="11">
        <v>6</v>
      </c>
      <c r="AD48" s="1"/>
      <c r="AE48" s="11">
        <v>6</v>
      </c>
      <c r="AF48" s="1"/>
      <c r="AG48" s="11">
        <v>6</v>
      </c>
      <c r="AH48" s="1"/>
      <c r="AI48" s="11">
        <v>1</v>
      </c>
      <c r="AJ48" s="1"/>
      <c r="AK48" s="11">
        <v>19</v>
      </c>
      <c r="AL48" s="1"/>
      <c r="AM48" s="11">
        <v>0</v>
      </c>
      <c r="AN48" s="1"/>
      <c r="AO48" s="11">
        <f t="shared" si="0"/>
        <v>0</v>
      </c>
      <c r="AP48" s="32"/>
      <c r="AQ48" s="11">
        <f t="shared" si="1"/>
        <v>6.3</v>
      </c>
      <c r="AR48" s="32"/>
      <c r="AS48" s="11">
        <f t="shared" si="2"/>
        <v>6.42</v>
      </c>
      <c r="AT48" s="32"/>
      <c r="AU48" s="11">
        <f t="shared" si="3"/>
        <v>6.66</v>
      </c>
      <c r="AV48" s="32"/>
      <c r="AW48" s="11">
        <f t="shared" si="4"/>
        <v>1.18</v>
      </c>
      <c r="AX48" s="1"/>
      <c r="AY48" s="10">
        <f t="shared" si="5"/>
        <v>20.56</v>
      </c>
      <c r="AZ48" s="1"/>
      <c r="BA48" s="2" t="s">
        <v>233</v>
      </c>
      <c r="BB48" s="2" t="s">
        <v>14</v>
      </c>
    </row>
    <row r="49" spans="2:54" s="4" customFormat="1">
      <c r="B49" s="1"/>
      <c r="C49" s="8" t="s">
        <v>245</v>
      </c>
      <c r="D49" s="1"/>
      <c r="E49" s="1"/>
      <c r="F49" s="1" t="s">
        <v>1</v>
      </c>
      <c r="G49" s="2" t="s">
        <v>0</v>
      </c>
      <c r="H49" s="1"/>
      <c r="I49" s="9"/>
      <c r="J49" s="1"/>
      <c r="K49" s="9"/>
      <c r="L49" s="1"/>
      <c r="M49" s="9"/>
      <c r="N49" s="1"/>
      <c r="O49" s="9"/>
      <c r="P49" s="1"/>
      <c r="Q49" s="9"/>
      <c r="R49" s="1"/>
      <c r="S49" s="9"/>
      <c r="T49" s="1"/>
      <c r="U49" s="9"/>
      <c r="V49" s="1"/>
      <c r="W49" s="3" t="s">
        <v>0</v>
      </c>
      <c r="X49" s="1"/>
      <c r="Y49" s="11">
        <v>0</v>
      </c>
      <c r="Z49" s="1"/>
      <c r="AA49" s="38"/>
      <c r="AB49" s="1"/>
      <c r="AC49" s="11">
        <v>7</v>
      </c>
      <c r="AD49" s="1"/>
      <c r="AE49" s="11">
        <v>7</v>
      </c>
      <c r="AF49" s="1"/>
      <c r="AG49" s="11">
        <v>6</v>
      </c>
      <c r="AH49" s="1"/>
      <c r="AI49" s="11">
        <v>1</v>
      </c>
      <c r="AJ49" s="1"/>
      <c r="AK49" s="11">
        <v>21</v>
      </c>
      <c r="AL49" s="1"/>
      <c r="AM49" s="11">
        <v>0</v>
      </c>
      <c r="AN49" s="1"/>
      <c r="AO49" s="34">
        <f t="shared" si="0"/>
        <v>0</v>
      </c>
      <c r="AP49" s="33"/>
      <c r="AQ49" s="34">
        <f t="shared" si="1"/>
        <v>7.35</v>
      </c>
      <c r="AR49" s="33"/>
      <c r="AS49" s="34">
        <f t="shared" si="2"/>
        <v>7.49</v>
      </c>
      <c r="AT49" s="33"/>
      <c r="AU49" s="34">
        <f t="shared" si="3"/>
        <v>6.66</v>
      </c>
      <c r="AV49" s="33"/>
      <c r="AW49" s="34">
        <f t="shared" si="4"/>
        <v>1.18</v>
      </c>
      <c r="AX49" s="1"/>
      <c r="AY49" s="10">
        <f t="shared" si="5"/>
        <v>22.68</v>
      </c>
      <c r="AZ49" s="1"/>
      <c r="BA49" s="2" t="s">
        <v>0</v>
      </c>
      <c r="BB49" s="2" t="s">
        <v>0</v>
      </c>
    </row>
    <row r="50" spans="2:54" s="4" customFormat="1">
      <c r="B50" s="8" t="s">
        <v>34</v>
      </c>
      <c r="C50" s="1"/>
      <c r="D50" s="1"/>
      <c r="E50" s="1"/>
      <c r="F50" s="1" t="s">
        <v>1</v>
      </c>
      <c r="G50" s="2" t="s">
        <v>0</v>
      </c>
      <c r="H50" s="1"/>
      <c r="I50" s="9"/>
      <c r="J50" s="1"/>
      <c r="K50" s="9"/>
      <c r="L50" s="1"/>
      <c r="M50" s="9"/>
      <c r="N50" s="1"/>
      <c r="O50" s="9"/>
      <c r="P50" s="1"/>
      <c r="Q50" s="9"/>
      <c r="R50" s="1"/>
      <c r="S50" s="9"/>
      <c r="T50" s="1"/>
      <c r="U50" s="9"/>
      <c r="V50" s="1"/>
      <c r="W50" s="3" t="s">
        <v>0</v>
      </c>
      <c r="X50" s="1"/>
      <c r="Y50" s="10">
        <v>2</v>
      </c>
      <c r="Z50" s="1"/>
      <c r="AA50" s="10">
        <v>0</v>
      </c>
      <c r="AB50" s="1"/>
      <c r="AC50" s="10">
        <v>96.5</v>
      </c>
      <c r="AD50" s="1"/>
      <c r="AE50" s="10">
        <v>75.5</v>
      </c>
      <c r="AF50" s="1"/>
      <c r="AG50" s="10">
        <v>17.5</v>
      </c>
      <c r="AH50" s="1"/>
      <c r="AI50" s="10">
        <v>7.5</v>
      </c>
      <c r="AJ50" s="1"/>
      <c r="AK50" s="10">
        <v>199</v>
      </c>
      <c r="AL50" s="1"/>
      <c r="AM50" s="10">
        <v>2</v>
      </c>
      <c r="AN50" s="1"/>
      <c r="AO50" s="10">
        <f t="shared" si="0"/>
        <v>0</v>
      </c>
      <c r="AP50" s="1"/>
      <c r="AQ50" s="10">
        <f t="shared" si="1"/>
        <v>101.325</v>
      </c>
      <c r="AR50" s="1"/>
      <c r="AS50" s="10">
        <f t="shared" si="2"/>
        <v>80.784999999999997</v>
      </c>
      <c r="AT50" s="1"/>
      <c r="AU50" s="10">
        <f t="shared" si="3"/>
        <v>19.425000000000001</v>
      </c>
      <c r="AV50" s="1"/>
      <c r="AW50" s="10">
        <f t="shared" si="4"/>
        <v>8.85</v>
      </c>
      <c r="AX50" s="1"/>
      <c r="AY50" s="10">
        <f t="shared" si="5"/>
        <v>212.38500000000002</v>
      </c>
      <c r="AZ50" s="1"/>
      <c r="BA50" s="2" t="s">
        <v>0</v>
      </c>
      <c r="BB50" s="2" t="s">
        <v>0</v>
      </c>
    </row>
    <row r="51" spans="2:54" s="4" customFormat="1">
      <c r="B51" s="8" t="s">
        <v>33</v>
      </c>
      <c r="C51" s="1"/>
      <c r="D51" s="1"/>
      <c r="E51" s="1"/>
      <c r="F51" s="1" t="s">
        <v>1</v>
      </c>
      <c r="G51" s="2"/>
      <c r="H51" s="1"/>
      <c r="I51" s="3"/>
      <c r="J51" s="1"/>
      <c r="K51" s="3"/>
      <c r="L51" s="1"/>
      <c r="M51" s="3"/>
      <c r="N51" s="1"/>
      <c r="O51" s="3"/>
      <c r="P51" s="1"/>
      <c r="Q51" s="3"/>
      <c r="R51" s="1"/>
      <c r="S51" s="3"/>
      <c r="T51" s="1"/>
      <c r="U51" s="3"/>
      <c r="V51" s="1"/>
      <c r="W51" s="2"/>
      <c r="X51" s="1"/>
      <c r="Y51" s="3"/>
      <c r="Z51" s="1"/>
      <c r="AA51" s="3"/>
      <c r="AB51" s="1"/>
      <c r="AC51" s="3"/>
      <c r="AD51" s="1"/>
      <c r="AE51" s="3"/>
      <c r="AF51" s="1"/>
      <c r="AG51" s="3"/>
      <c r="AH51" s="1"/>
      <c r="AI51" s="3"/>
      <c r="AJ51" s="1"/>
      <c r="AK51" s="3"/>
      <c r="AL51" s="1"/>
      <c r="AM51" s="3"/>
      <c r="AN51" s="1"/>
      <c r="AO51" s="10">
        <f t="shared" si="0"/>
        <v>0</v>
      </c>
      <c r="AP51" s="1"/>
      <c r="AQ51" s="10">
        <f t="shared" si="1"/>
        <v>0</v>
      </c>
      <c r="AR51" s="1"/>
      <c r="AS51" s="10">
        <f t="shared" si="2"/>
        <v>0</v>
      </c>
      <c r="AT51" s="1"/>
      <c r="AU51" s="10">
        <f t="shared" si="3"/>
        <v>0</v>
      </c>
      <c r="AV51" s="1"/>
      <c r="AW51" s="10">
        <f t="shared" si="4"/>
        <v>0</v>
      </c>
      <c r="AX51" s="1"/>
      <c r="AY51" s="10">
        <f t="shared" si="5"/>
        <v>0</v>
      </c>
      <c r="AZ51" s="1"/>
      <c r="BA51" s="2"/>
      <c r="BB51" s="2"/>
    </row>
    <row r="52" spans="2:54" s="4" customFormat="1">
      <c r="B52" s="1"/>
      <c r="C52" s="8" t="s">
        <v>244</v>
      </c>
      <c r="D52" s="1"/>
      <c r="E52" s="1"/>
      <c r="F52" s="1" t="s">
        <v>1</v>
      </c>
      <c r="G52" s="2"/>
      <c r="H52" s="1"/>
      <c r="I52" s="3"/>
      <c r="J52" s="1"/>
      <c r="K52" s="3"/>
      <c r="L52" s="1"/>
      <c r="M52" s="3"/>
      <c r="N52" s="1"/>
      <c r="O52" s="3"/>
      <c r="P52" s="1"/>
      <c r="Q52" s="3"/>
      <c r="R52" s="1"/>
      <c r="S52" s="3"/>
      <c r="T52" s="1"/>
      <c r="U52" s="3"/>
      <c r="V52" s="1"/>
      <c r="W52" s="2"/>
      <c r="X52" s="1"/>
      <c r="Y52" s="3"/>
      <c r="Z52" s="1"/>
      <c r="AA52" s="3"/>
      <c r="AB52" s="1"/>
      <c r="AC52" s="3"/>
      <c r="AD52" s="1"/>
      <c r="AE52" s="3"/>
      <c r="AF52" s="1"/>
      <c r="AG52" s="3"/>
      <c r="AH52" s="1"/>
      <c r="AI52" s="3"/>
      <c r="AJ52" s="1"/>
      <c r="AK52" s="3"/>
      <c r="AL52" s="1"/>
      <c r="AM52" s="3"/>
      <c r="AN52" s="1"/>
      <c r="AO52" s="10">
        <f t="shared" si="0"/>
        <v>0</v>
      </c>
      <c r="AP52" s="1"/>
      <c r="AQ52" s="10">
        <f t="shared" si="1"/>
        <v>0</v>
      </c>
      <c r="AR52" s="1"/>
      <c r="AS52" s="10">
        <f t="shared" si="2"/>
        <v>0</v>
      </c>
      <c r="AT52" s="1"/>
      <c r="AU52" s="10">
        <f t="shared" si="3"/>
        <v>0</v>
      </c>
      <c r="AV52" s="1"/>
      <c r="AW52" s="10">
        <f t="shared" si="4"/>
        <v>0</v>
      </c>
      <c r="AX52" s="1"/>
      <c r="AY52" s="10">
        <f t="shared" si="5"/>
        <v>0</v>
      </c>
      <c r="AZ52" s="1"/>
      <c r="BA52" s="2"/>
      <c r="BB52" s="2"/>
    </row>
    <row r="53" spans="2:54" s="4" customFormat="1">
      <c r="B53" s="1"/>
      <c r="C53" s="1"/>
      <c r="D53" s="4" t="s">
        <v>243</v>
      </c>
      <c r="E53" s="1"/>
      <c r="F53" s="1" t="s">
        <v>1</v>
      </c>
      <c r="G53" s="2" t="s">
        <v>16</v>
      </c>
      <c r="H53" s="1"/>
      <c r="I53" s="12"/>
      <c r="J53" s="1"/>
      <c r="K53" s="12"/>
      <c r="L53" s="1"/>
      <c r="M53" s="12">
        <v>1</v>
      </c>
      <c r="N53" s="1"/>
      <c r="O53" s="12">
        <v>1</v>
      </c>
      <c r="P53" s="1"/>
      <c r="Q53" s="12">
        <v>1</v>
      </c>
      <c r="R53" s="1"/>
      <c r="S53" s="12">
        <v>1</v>
      </c>
      <c r="T53" s="1"/>
      <c r="U53" s="12">
        <v>4</v>
      </c>
      <c r="V53" s="1"/>
      <c r="W53" s="3" t="s">
        <v>18</v>
      </c>
      <c r="X53" s="1"/>
      <c r="Y53" s="10"/>
      <c r="Z53" s="1"/>
      <c r="AA53" s="10"/>
      <c r="AB53" s="1"/>
      <c r="AC53" s="10">
        <v>3.6</v>
      </c>
      <c r="AD53" s="1"/>
      <c r="AE53" s="10">
        <v>3.6</v>
      </c>
      <c r="AF53" s="1"/>
      <c r="AG53" s="10">
        <v>3.6</v>
      </c>
      <c r="AH53" s="1"/>
      <c r="AI53" s="10">
        <v>3.6</v>
      </c>
      <c r="AJ53" s="1"/>
      <c r="AK53" s="10">
        <v>14.4</v>
      </c>
      <c r="AL53" s="1"/>
      <c r="AM53" s="10"/>
      <c r="AN53" s="1"/>
      <c r="AO53" s="10">
        <f t="shared" si="0"/>
        <v>0</v>
      </c>
      <c r="AP53" s="1"/>
      <c r="AQ53" s="10">
        <f t="shared" si="1"/>
        <v>3.7800000000000002</v>
      </c>
      <c r="AR53" s="1"/>
      <c r="AS53" s="10">
        <f t="shared" si="2"/>
        <v>3.8520000000000003</v>
      </c>
      <c r="AT53" s="1"/>
      <c r="AU53" s="10">
        <f t="shared" si="3"/>
        <v>3.996</v>
      </c>
      <c r="AV53" s="1"/>
      <c r="AW53" s="10">
        <f t="shared" si="4"/>
        <v>4.2480000000000002</v>
      </c>
      <c r="AX53" s="1"/>
      <c r="AY53" s="10">
        <f t="shared" si="5"/>
        <v>15.876000000000001</v>
      </c>
      <c r="AZ53" s="1"/>
      <c r="BA53" s="2" t="s">
        <v>233</v>
      </c>
      <c r="BB53" s="2" t="s">
        <v>14</v>
      </c>
    </row>
    <row r="54" spans="2:54" s="4" customFormat="1">
      <c r="B54" s="1"/>
      <c r="C54" s="1"/>
      <c r="D54" s="4" t="s">
        <v>242</v>
      </c>
      <c r="E54" s="1"/>
      <c r="F54" s="1" t="s">
        <v>1</v>
      </c>
      <c r="G54" s="2" t="s">
        <v>16</v>
      </c>
      <c r="H54" s="1"/>
      <c r="I54" s="12"/>
      <c r="J54" s="1"/>
      <c r="K54" s="12"/>
      <c r="L54" s="1"/>
      <c r="M54" s="12">
        <v>1</v>
      </c>
      <c r="N54" s="1"/>
      <c r="O54" s="12">
        <v>1</v>
      </c>
      <c r="P54" s="1"/>
      <c r="Q54" s="12">
        <v>1</v>
      </c>
      <c r="R54" s="1"/>
      <c r="S54" s="12">
        <v>1</v>
      </c>
      <c r="T54" s="1"/>
      <c r="U54" s="12">
        <v>4</v>
      </c>
      <c r="V54" s="1"/>
      <c r="W54" s="3" t="s">
        <v>18</v>
      </c>
      <c r="X54" s="1"/>
      <c r="Y54" s="10"/>
      <c r="Z54" s="1"/>
      <c r="AA54" s="10"/>
      <c r="AB54" s="1"/>
      <c r="AC54" s="10">
        <v>3.6</v>
      </c>
      <c r="AD54" s="1"/>
      <c r="AE54" s="10">
        <v>3.6</v>
      </c>
      <c r="AF54" s="1"/>
      <c r="AG54" s="10">
        <v>3.6</v>
      </c>
      <c r="AH54" s="1"/>
      <c r="AI54" s="10">
        <v>3.6</v>
      </c>
      <c r="AJ54" s="1"/>
      <c r="AK54" s="10">
        <v>14.4</v>
      </c>
      <c r="AL54" s="1"/>
      <c r="AM54" s="10"/>
      <c r="AN54" s="1"/>
      <c r="AO54" s="10">
        <f t="shared" si="0"/>
        <v>0</v>
      </c>
      <c r="AP54" s="1"/>
      <c r="AQ54" s="10">
        <f t="shared" si="1"/>
        <v>3.7800000000000002</v>
      </c>
      <c r="AR54" s="1"/>
      <c r="AS54" s="10">
        <f t="shared" si="2"/>
        <v>3.8520000000000003</v>
      </c>
      <c r="AT54" s="1"/>
      <c r="AU54" s="10">
        <f t="shared" si="3"/>
        <v>3.996</v>
      </c>
      <c r="AV54" s="1"/>
      <c r="AW54" s="10">
        <f t="shared" si="4"/>
        <v>4.2480000000000002</v>
      </c>
      <c r="AX54" s="1"/>
      <c r="AY54" s="10">
        <f t="shared" si="5"/>
        <v>15.876000000000001</v>
      </c>
      <c r="AZ54" s="1"/>
      <c r="BA54" s="2" t="s">
        <v>233</v>
      </c>
      <c r="BB54" s="2" t="s">
        <v>14</v>
      </c>
    </row>
    <row r="55" spans="2:54" s="4" customFormat="1">
      <c r="B55" s="1"/>
      <c r="C55" s="1"/>
      <c r="D55" s="4" t="s">
        <v>241</v>
      </c>
      <c r="E55" s="1"/>
      <c r="F55" s="1" t="s">
        <v>1</v>
      </c>
      <c r="G55" s="2" t="s">
        <v>16</v>
      </c>
      <c r="H55" s="1"/>
      <c r="I55" s="12"/>
      <c r="J55" s="1"/>
      <c r="K55" s="12"/>
      <c r="L55" s="1"/>
      <c r="M55" s="12">
        <v>1</v>
      </c>
      <c r="N55" s="1"/>
      <c r="O55" s="12">
        <v>1</v>
      </c>
      <c r="P55" s="1"/>
      <c r="Q55" s="12">
        <v>1</v>
      </c>
      <c r="R55" s="1"/>
      <c r="S55" s="12">
        <v>1</v>
      </c>
      <c r="T55" s="1"/>
      <c r="U55" s="12">
        <v>4</v>
      </c>
      <c r="V55" s="1"/>
      <c r="W55" s="3" t="s">
        <v>18</v>
      </c>
      <c r="X55" s="1"/>
      <c r="Y55" s="10"/>
      <c r="Z55" s="1"/>
      <c r="AA55" s="10"/>
      <c r="AB55" s="1"/>
      <c r="AC55" s="10">
        <v>3.6</v>
      </c>
      <c r="AD55" s="1"/>
      <c r="AE55" s="10">
        <v>3.6</v>
      </c>
      <c r="AF55" s="1"/>
      <c r="AG55" s="10">
        <v>3.6</v>
      </c>
      <c r="AH55" s="1"/>
      <c r="AI55" s="10">
        <v>3.6</v>
      </c>
      <c r="AJ55" s="1"/>
      <c r="AK55" s="10">
        <v>14.4</v>
      </c>
      <c r="AL55" s="1"/>
      <c r="AM55" s="10"/>
      <c r="AN55" s="1"/>
      <c r="AO55" s="10">
        <f t="shared" si="0"/>
        <v>0</v>
      </c>
      <c r="AP55" s="1"/>
      <c r="AQ55" s="10">
        <f t="shared" si="1"/>
        <v>3.7800000000000002</v>
      </c>
      <c r="AR55" s="1"/>
      <c r="AS55" s="10">
        <f t="shared" si="2"/>
        <v>3.8520000000000003</v>
      </c>
      <c r="AT55" s="1"/>
      <c r="AU55" s="10">
        <f t="shared" si="3"/>
        <v>3.996</v>
      </c>
      <c r="AV55" s="1"/>
      <c r="AW55" s="10">
        <f t="shared" si="4"/>
        <v>4.2480000000000002</v>
      </c>
      <c r="AX55" s="1"/>
      <c r="AY55" s="10">
        <f t="shared" si="5"/>
        <v>15.876000000000001</v>
      </c>
      <c r="AZ55" s="1"/>
      <c r="BA55" s="2" t="s">
        <v>233</v>
      </c>
      <c r="BB55" s="2" t="s">
        <v>14</v>
      </c>
    </row>
    <row r="56" spans="2:54" s="4" customFormat="1">
      <c r="B56" s="1"/>
      <c r="C56" s="1"/>
      <c r="D56" s="4" t="s">
        <v>240</v>
      </c>
      <c r="E56" s="1"/>
      <c r="F56" s="1" t="s">
        <v>1</v>
      </c>
      <c r="G56" s="2" t="s">
        <v>16</v>
      </c>
      <c r="H56" s="1"/>
      <c r="I56" s="12"/>
      <c r="J56" s="1"/>
      <c r="K56" s="12"/>
      <c r="L56" s="1"/>
      <c r="M56" s="12">
        <v>1</v>
      </c>
      <c r="N56" s="1"/>
      <c r="O56" s="12">
        <v>1</v>
      </c>
      <c r="P56" s="1"/>
      <c r="Q56" s="12">
        <v>1</v>
      </c>
      <c r="R56" s="1"/>
      <c r="S56" s="12">
        <v>1</v>
      </c>
      <c r="T56" s="1"/>
      <c r="U56" s="12">
        <v>4</v>
      </c>
      <c r="V56" s="1"/>
      <c r="W56" s="3" t="s">
        <v>18</v>
      </c>
      <c r="X56" s="1"/>
      <c r="Y56" s="10"/>
      <c r="Z56" s="1"/>
      <c r="AA56" s="10"/>
      <c r="AB56" s="1"/>
      <c r="AC56" s="10">
        <v>3.6</v>
      </c>
      <c r="AD56" s="1"/>
      <c r="AE56" s="10">
        <v>3.6</v>
      </c>
      <c r="AF56" s="1"/>
      <c r="AG56" s="10">
        <v>3.6</v>
      </c>
      <c r="AH56" s="1"/>
      <c r="AI56" s="10">
        <v>3.6</v>
      </c>
      <c r="AJ56" s="1"/>
      <c r="AK56" s="10">
        <v>14.4</v>
      </c>
      <c r="AL56" s="1"/>
      <c r="AM56" s="10"/>
      <c r="AN56" s="1"/>
      <c r="AO56" s="10">
        <f t="shared" si="0"/>
        <v>0</v>
      </c>
      <c r="AP56" s="1"/>
      <c r="AQ56" s="10">
        <f t="shared" si="1"/>
        <v>3.7800000000000002</v>
      </c>
      <c r="AR56" s="1"/>
      <c r="AS56" s="10">
        <f t="shared" si="2"/>
        <v>3.8520000000000003</v>
      </c>
      <c r="AT56" s="1"/>
      <c r="AU56" s="10">
        <f t="shared" si="3"/>
        <v>3.996</v>
      </c>
      <c r="AV56" s="1"/>
      <c r="AW56" s="10">
        <f t="shared" si="4"/>
        <v>4.2480000000000002</v>
      </c>
      <c r="AX56" s="1"/>
      <c r="AY56" s="10">
        <f t="shared" si="5"/>
        <v>15.876000000000001</v>
      </c>
      <c r="AZ56" s="1"/>
      <c r="BA56" s="2" t="s">
        <v>233</v>
      </c>
      <c r="BB56" s="2" t="s">
        <v>14</v>
      </c>
    </row>
    <row r="57" spans="2:54" s="4" customFormat="1">
      <c r="B57" s="1"/>
      <c r="C57" s="1"/>
      <c r="D57" s="4" t="s">
        <v>239</v>
      </c>
      <c r="E57" s="1"/>
      <c r="F57" s="1" t="s">
        <v>1</v>
      </c>
      <c r="G57" s="2" t="s">
        <v>16</v>
      </c>
      <c r="H57" s="1"/>
      <c r="I57" s="12"/>
      <c r="J57" s="1"/>
      <c r="K57" s="12"/>
      <c r="L57" s="1"/>
      <c r="M57" s="12">
        <v>1</v>
      </c>
      <c r="N57" s="1"/>
      <c r="O57" s="12">
        <v>1</v>
      </c>
      <c r="P57" s="1"/>
      <c r="Q57" s="12">
        <v>1</v>
      </c>
      <c r="R57" s="1"/>
      <c r="S57" s="12">
        <v>1</v>
      </c>
      <c r="T57" s="1"/>
      <c r="U57" s="12">
        <v>4</v>
      </c>
      <c r="V57" s="1"/>
      <c r="W57" s="3" t="s">
        <v>25</v>
      </c>
      <c r="X57" s="1"/>
      <c r="Y57" s="10"/>
      <c r="Z57" s="1"/>
      <c r="AA57" s="10"/>
      <c r="AB57" s="1"/>
      <c r="AC57" s="10">
        <v>1.2</v>
      </c>
      <c r="AD57" s="1"/>
      <c r="AE57" s="10">
        <v>1.2</v>
      </c>
      <c r="AF57" s="1"/>
      <c r="AG57" s="10">
        <v>1.2</v>
      </c>
      <c r="AH57" s="1"/>
      <c r="AI57" s="10">
        <v>1.2</v>
      </c>
      <c r="AJ57" s="1"/>
      <c r="AK57" s="10">
        <v>4.8</v>
      </c>
      <c r="AL57" s="1"/>
      <c r="AM57" s="10"/>
      <c r="AN57" s="1"/>
      <c r="AO57" s="10">
        <f t="shared" si="0"/>
        <v>0</v>
      </c>
      <c r="AP57" s="1"/>
      <c r="AQ57" s="10">
        <f t="shared" si="1"/>
        <v>1.26</v>
      </c>
      <c r="AR57" s="1"/>
      <c r="AS57" s="10">
        <f t="shared" si="2"/>
        <v>1.284</v>
      </c>
      <c r="AT57" s="1"/>
      <c r="AU57" s="10">
        <f t="shared" si="3"/>
        <v>1.3319999999999999</v>
      </c>
      <c r="AV57" s="1"/>
      <c r="AW57" s="10">
        <f t="shared" si="4"/>
        <v>1.4159999999999999</v>
      </c>
      <c r="AX57" s="1"/>
      <c r="AY57" s="10">
        <f t="shared" si="5"/>
        <v>5.2919999999999998</v>
      </c>
      <c r="AZ57" s="1"/>
      <c r="BA57" s="2" t="s">
        <v>233</v>
      </c>
      <c r="BB57" s="2" t="s">
        <v>14</v>
      </c>
    </row>
    <row r="58" spans="2:54" s="4" customFormat="1">
      <c r="B58" s="1"/>
      <c r="C58" s="1"/>
      <c r="D58" s="4" t="s">
        <v>238</v>
      </c>
      <c r="E58" s="1"/>
      <c r="F58" s="1" t="s">
        <v>1</v>
      </c>
      <c r="G58" s="2" t="s">
        <v>16</v>
      </c>
      <c r="H58" s="1"/>
      <c r="I58" s="12"/>
      <c r="J58" s="1"/>
      <c r="K58" s="12"/>
      <c r="L58" s="1"/>
      <c r="M58" s="12">
        <v>2</v>
      </c>
      <c r="N58" s="1"/>
      <c r="O58" s="12">
        <v>2</v>
      </c>
      <c r="P58" s="1"/>
      <c r="Q58" s="12">
        <v>2</v>
      </c>
      <c r="R58" s="1"/>
      <c r="S58" s="12">
        <v>2</v>
      </c>
      <c r="T58" s="1"/>
      <c r="U58" s="12">
        <v>8</v>
      </c>
      <c r="V58" s="1"/>
      <c r="W58" s="3" t="s">
        <v>27</v>
      </c>
      <c r="X58" s="1"/>
      <c r="Y58" s="11"/>
      <c r="Z58" s="1"/>
      <c r="AA58" s="11"/>
      <c r="AB58" s="1"/>
      <c r="AC58" s="11">
        <v>3</v>
      </c>
      <c r="AD58" s="1"/>
      <c r="AE58" s="11">
        <v>3</v>
      </c>
      <c r="AF58" s="1"/>
      <c r="AG58" s="11">
        <v>3</v>
      </c>
      <c r="AH58" s="1"/>
      <c r="AI58" s="11">
        <v>3</v>
      </c>
      <c r="AJ58" s="1"/>
      <c r="AK58" s="11">
        <v>12</v>
      </c>
      <c r="AL58" s="1"/>
      <c r="AM58" s="11"/>
      <c r="AN58" s="1"/>
      <c r="AO58" s="11">
        <f t="shared" si="0"/>
        <v>0</v>
      </c>
      <c r="AP58" s="32"/>
      <c r="AQ58" s="11">
        <f t="shared" si="1"/>
        <v>3.15</v>
      </c>
      <c r="AR58" s="32"/>
      <c r="AS58" s="11">
        <f t="shared" si="2"/>
        <v>3.21</v>
      </c>
      <c r="AT58" s="32"/>
      <c r="AU58" s="11">
        <f t="shared" si="3"/>
        <v>3.33</v>
      </c>
      <c r="AV58" s="32"/>
      <c r="AW58" s="11">
        <f t="shared" si="4"/>
        <v>3.54</v>
      </c>
      <c r="AX58" s="1"/>
      <c r="AY58" s="10">
        <f t="shared" si="5"/>
        <v>13.23</v>
      </c>
      <c r="AZ58" s="1"/>
      <c r="BA58" s="2" t="s">
        <v>233</v>
      </c>
      <c r="BB58" s="2" t="s">
        <v>14</v>
      </c>
    </row>
    <row r="59" spans="2:54" s="4" customFormat="1">
      <c r="B59" s="1"/>
      <c r="C59" s="8" t="s">
        <v>13</v>
      </c>
      <c r="D59" s="1"/>
      <c r="E59" s="1"/>
      <c r="F59" s="1" t="s">
        <v>1</v>
      </c>
      <c r="G59" s="2" t="s">
        <v>0</v>
      </c>
      <c r="H59" s="1"/>
      <c r="I59" s="9"/>
      <c r="J59" s="1"/>
      <c r="K59" s="9"/>
      <c r="L59" s="1"/>
      <c r="M59" s="9"/>
      <c r="N59" s="1"/>
      <c r="O59" s="9"/>
      <c r="P59" s="1"/>
      <c r="Q59" s="9"/>
      <c r="R59" s="1"/>
      <c r="S59" s="9"/>
      <c r="T59" s="1"/>
      <c r="U59" s="9"/>
      <c r="V59" s="1"/>
      <c r="W59" s="3" t="s">
        <v>0</v>
      </c>
      <c r="X59" s="1"/>
      <c r="Y59" s="10"/>
      <c r="Z59" s="1"/>
      <c r="AA59" s="10">
        <v>0</v>
      </c>
      <c r="AB59" s="1"/>
      <c r="AC59" s="10">
        <v>18.600000000000001</v>
      </c>
      <c r="AD59" s="1"/>
      <c r="AE59" s="10">
        <v>18.600000000000001</v>
      </c>
      <c r="AF59" s="1"/>
      <c r="AG59" s="10">
        <v>18.600000000000001</v>
      </c>
      <c r="AH59" s="1"/>
      <c r="AI59" s="10">
        <v>18.600000000000001</v>
      </c>
      <c r="AJ59" s="1"/>
      <c r="AK59" s="10">
        <v>74.400000000000006</v>
      </c>
      <c r="AL59" s="1"/>
      <c r="AM59" s="10"/>
      <c r="AN59" s="1"/>
      <c r="AO59" s="10">
        <f t="shared" si="0"/>
        <v>0</v>
      </c>
      <c r="AP59" s="1"/>
      <c r="AQ59" s="10">
        <f t="shared" si="1"/>
        <v>19.53</v>
      </c>
      <c r="AR59" s="1"/>
      <c r="AS59" s="10">
        <f t="shared" si="2"/>
        <v>19.902000000000001</v>
      </c>
      <c r="AT59" s="1"/>
      <c r="AU59" s="10">
        <f t="shared" si="3"/>
        <v>20.646000000000001</v>
      </c>
      <c r="AV59" s="1"/>
      <c r="AW59" s="10">
        <f t="shared" si="4"/>
        <v>21.948</v>
      </c>
      <c r="AX59" s="1"/>
      <c r="AY59" s="10">
        <f t="shared" si="5"/>
        <v>82.02600000000001</v>
      </c>
      <c r="AZ59" s="1"/>
      <c r="BA59" s="2" t="s">
        <v>0</v>
      </c>
      <c r="BB59" s="2" t="s">
        <v>0</v>
      </c>
    </row>
    <row r="60" spans="2:54" s="4" customFormat="1">
      <c r="B60" s="1"/>
      <c r="C60" s="4" t="s">
        <v>237</v>
      </c>
      <c r="D60" s="1"/>
      <c r="E60" s="1"/>
      <c r="F60" s="1" t="s">
        <v>1</v>
      </c>
      <c r="G60" s="2" t="s">
        <v>5</v>
      </c>
      <c r="H60" s="1"/>
      <c r="I60" s="9"/>
      <c r="J60" s="1"/>
      <c r="K60" s="9"/>
      <c r="L60" s="1"/>
      <c r="M60" s="9"/>
      <c r="N60" s="1"/>
      <c r="O60" s="9"/>
      <c r="P60" s="1"/>
      <c r="Q60" s="9"/>
      <c r="R60" s="1"/>
      <c r="S60" s="9"/>
      <c r="T60" s="1"/>
      <c r="U60" s="9"/>
      <c r="V60" s="1"/>
      <c r="W60" s="3" t="s">
        <v>0</v>
      </c>
      <c r="X60" s="1"/>
      <c r="Y60" s="10">
        <v>12</v>
      </c>
      <c r="Z60" s="1"/>
      <c r="AA60" s="10">
        <v>12</v>
      </c>
      <c r="AB60" s="1"/>
      <c r="AC60" s="10">
        <v>12</v>
      </c>
      <c r="AD60" s="1"/>
      <c r="AE60" s="10">
        <v>12</v>
      </c>
      <c r="AF60" s="1"/>
      <c r="AG60" s="10">
        <v>12</v>
      </c>
      <c r="AH60" s="1"/>
      <c r="AI60" s="10">
        <v>12</v>
      </c>
      <c r="AJ60" s="1"/>
      <c r="AK60" s="10">
        <v>72</v>
      </c>
      <c r="AL60" s="1"/>
      <c r="AM60" s="10">
        <v>12</v>
      </c>
      <c r="AN60" s="1"/>
      <c r="AO60" s="10">
        <f t="shared" si="0"/>
        <v>12.24</v>
      </c>
      <c r="AP60" s="1"/>
      <c r="AQ60" s="10">
        <f t="shared" si="1"/>
        <v>12.6</v>
      </c>
      <c r="AR60" s="1"/>
      <c r="AS60" s="10">
        <f t="shared" si="2"/>
        <v>12.84</v>
      </c>
      <c r="AT60" s="1"/>
      <c r="AU60" s="10">
        <f t="shared" si="3"/>
        <v>13.32</v>
      </c>
      <c r="AV60" s="1"/>
      <c r="AW60" s="10">
        <f t="shared" si="4"/>
        <v>14.16</v>
      </c>
      <c r="AX60" s="1"/>
      <c r="AY60" s="10">
        <f t="shared" si="5"/>
        <v>77.160000000000011</v>
      </c>
      <c r="AZ60" s="1"/>
      <c r="BA60" s="2" t="s">
        <v>233</v>
      </c>
      <c r="BB60" s="2" t="s">
        <v>9</v>
      </c>
    </row>
    <row r="61" spans="2:54" s="4" customFormat="1">
      <c r="B61" s="1"/>
      <c r="C61" s="4" t="s">
        <v>236</v>
      </c>
      <c r="D61" s="1"/>
      <c r="E61" s="1"/>
      <c r="F61" s="1" t="s">
        <v>1</v>
      </c>
      <c r="G61" s="2" t="s">
        <v>5</v>
      </c>
      <c r="H61" s="1"/>
      <c r="I61" s="9"/>
      <c r="J61" s="1"/>
      <c r="K61" s="9"/>
      <c r="L61" s="1"/>
      <c r="M61" s="9"/>
      <c r="N61" s="1"/>
      <c r="O61" s="9"/>
      <c r="P61" s="1"/>
      <c r="Q61" s="9"/>
      <c r="R61" s="1"/>
      <c r="S61" s="9"/>
      <c r="T61" s="1"/>
      <c r="U61" s="9"/>
      <c r="V61" s="1"/>
      <c r="W61" s="3" t="s">
        <v>0</v>
      </c>
      <c r="X61" s="1"/>
      <c r="Y61" s="10" t="s">
        <v>423</v>
      </c>
      <c r="Z61" s="1"/>
      <c r="AA61" s="10">
        <v>0</v>
      </c>
      <c r="AB61" s="1"/>
      <c r="AC61" s="10">
        <v>1</v>
      </c>
      <c r="AD61" s="1"/>
      <c r="AE61" s="10">
        <v>1</v>
      </c>
      <c r="AF61" s="1"/>
      <c r="AG61" s="10">
        <v>1</v>
      </c>
      <c r="AH61" s="1"/>
      <c r="AI61" s="10">
        <v>1</v>
      </c>
      <c r="AJ61" s="1"/>
      <c r="AK61" s="10">
        <v>4</v>
      </c>
      <c r="AL61" s="1"/>
      <c r="AM61" s="10" t="s">
        <v>423</v>
      </c>
      <c r="AN61" s="1"/>
      <c r="AO61" s="10">
        <f t="shared" si="0"/>
        <v>0</v>
      </c>
      <c r="AP61" s="1"/>
      <c r="AQ61" s="10">
        <f t="shared" si="1"/>
        <v>1.05</v>
      </c>
      <c r="AR61" s="1"/>
      <c r="AS61" s="10">
        <f t="shared" si="2"/>
        <v>1.07</v>
      </c>
      <c r="AT61" s="1"/>
      <c r="AU61" s="10">
        <f t="shared" si="3"/>
        <v>1.1100000000000001</v>
      </c>
      <c r="AV61" s="1"/>
      <c r="AW61" s="10">
        <f t="shared" si="4"/>
        <v>1.18</v>
      </c>
      <c r="AX61" s="1"/>
      <c r="AY61" s="10">
        <f t="shared" si="5"/>
        <v>4.41</v>
      </c>
      <c r="AZ61" s="1"/>
      <c r="BA61" s="2" t="s">
        <v>233</v>
      </c>
      <c r="BB61" s="2" t="s">
        <v>3</v>
      </c>
    </row>
    <row r="62" spans="2:54" s="4" customFormat="1">
      <c r="B62" s="1"/>
      <c r="C62" s="4" t="s">
        <v>235</v>
      </c>
      <c r="D62" s="1"/>
      <c r="E62" s="1"/>
      <c r="F62" s="1" t="s">
        <v>1</v>
      </c>
      <c r="G62" s="2" t="s">
        <v>5</v>
      </c>
      <c r="H62" s="1"/>
      <c r="I62" s="9"/>
      <c r="J62" s="1"/>
      <c r="K62" s="9"/>
      <c r="L62" s="1"/>
      <c r="M62" s="9"/>
      <c r="N62" s="1"/>
      <c r="O62" s="9"/>
      <c r="P62" s="1"/>
      <c r="Q62" s="9"/>
      <c r="R62" s="1"/>
      <c r="S62" s="9"/>
      <c r="T62" s="1"/>
      <c r="U62" s="9"/>
      <c r="V62" s="1"/>
      <c r="W62" s="3" t="s">
        <v>0</v>
      </c>
      <c r="X62" s="1"/>
      <c r="Y62" s="10"/>
      <c r="Z62" s="1"/>
      <c r="AA62" s="10"/>
      <c r="AB62" s="1"/>
      <c r="AC62" s="10">
        <v>3.5</v>
      </c>
      <c r="AD62" s="1"/>
      <c r="AE62" s="10">
        <v>3.5</v>
      </c>
      <c r="AF62" s="1"/>
      <c r="AG62" s="10">
        <v>3.5</v>
      </c>
      <c r="AH62" s="1"/>
      <c r="AI62" s="10">
        <v>3.5</v>
      </c>
      <c r="AJ62" s="1"/>
      <c r="AK62" s="10">
        <v>14</v>
      </c>
      <c r="AL62" s="1"/>
      <c r="AM62" s="10"/>
      <c r="AN62" s="1"/>
      <c r="AO62" s="10">
        <f t="shared" si="0"/>
        <v>0</v>
      </c>
      <c r="AP62" s="1"/>
      <c r="AQ62" s="10">
        <f t="shared" si="1"/>
        <v>3.6749999999999998</v>
      </c>
      <c r="AR62" s="1"/>
      <c r="AS62" s="10">
        <f t="shared" si="2"/>
        <v>3.7450000000000001</v>
      </c>
      <c r="AT62" s="1"/>
      <c r="AU62" s="10">
        <f t="shared" si="3"/>
        <v>3.8849999999999998</v>
      </c>
      <c r="AV62" s="1"/>
      <c r="AW62" s="10">
        <f t="shared" si="4"/>
        <v>4.13</v>
      </c>
      <c r="AX62" s="1"/>
      <c r="AY62" s="10">
        <f t="shared" si="5"/>
        <v>15.434999999999999</v>
      </c>
      <c r="AZ62" s="1"/>
      <c r="BA62" s="2" t="s">
        <v>233</v>
      </c>
      <c r="BB62" s="2" t="s">
        <v>3</v>
      </c>
    </row>
    <row r="63" spans="2:54" s="4" customFormat="1">
      <c r="B63" s="1"/>
      <c r="C63" s="4" t="s">
        <v>234</v>
      </c>
      <c r="D63" s="1"/>
      <c r="E63" s="1"/>
      <c r="F63" s="1" t="s">
        <v>1</v>
      </c>
      <c r="G63" s="2" t="s">
        <v>5</v>
      </c>
      <c r="H63" s="1"/>
      <c r="I63" s="9"/>
      <c r="J63" s="1"/>
      <c r="K63" s="9"/>
      <c r="L63" s="1"/>
      <c r="M63" s="9"/>
      <c r="N63" s="1"/>
      <c r="O63" s="9"/>
      <c r="P63" s="1"/>
      <c r="Q63" s="9"/>
      <c r="R63" s="1"/>
      <c r="S63" s="9"/>
      <c r="T63" s="1"/>
      <c r="U63" s="9"/>
      <c r="V63" s="1"/>
      <c r="W63" s="3" t="s">
        <v>0</v>
      </c>
      <c r="X63" s="1"/>
      <c r="Y63" s="10"/>
      <c r="Z63" s="1"/>
      <c r="AA63" s="10"/>
      <c r="AB63" s="1"/>
      <c r="AC63" s="10">
        <v>3</v>
      </c>
      <c r="AD63" s="1"/>
      <c r="AE63" s="10">
        <v>3</v>
      </c>
      <c r="AF63" s="1"/>
      <c r="AG63" s="10">
        <v>3</v>
      </c>
      <c r="AH63" s="1"/>
      <c r="AI63" s="10">
        <v>3</v>
      </c>
      <c r="AJ63" s="1"/>
      <c r="AK63" s="10">
        <v>12</v>
      </c>
      <c r="AL63" s="1"/>
      <c r="AM63" s="10"/>
      <c r="AN63" s="1"/>
      <c r="AO63" s="10">
        <f t="shared" si="0"/>
        <v>0</v>
      </c>
      <c r="AP63" s="1"/>
      <c r="AQ63" s="10">
        <f t="shared" si="1"/>
        <v>3.15</v>
      </c>
      <c r="AR63" s="1"/>
      <c r="AS63" s="10">
        <f t="shared" si="2"/>
        <v>3.21</v>
      </c>
      <c r="AT63" s="1"/>
      <c r="AU63" s="10">
        <f t="shared" si="3"/>
        <v>3.33</v>
      </c>
      <c r="AV63" s="1"/>
      <c r="AW63" s="10">
        <f t="shared" si="4"/>
        <v>3.54</v>
      </c>
      <c r="AX63" s="1"/>
      <c r="AY63" s="10">
        <f t="shared" si="5"/>
        <v>13.23</v>
      </c>
      <c r="AZ63" s="1"/>
      <c r="BA63" s="2" t="s">
        <v>233</v>
      </c>
      <c r="BB63" s="2" t="s">
        <v>3</v>
      </c>
    </row>
    <row r="64" spans="2:54" s="4" customFormat="1">
      <c r="B64" s="1"/>
      <c r="C64" s="4" t="s">
        <v>6</v>
      </c>
      <c r="D64" s="1"/>
      <c r="E64" s="1"/>
      <c r="F64" s="1" t="s">
        <v>1</v>
      </c>
      <c r="G64" s="2" t="s">
        <v>5</v>
      </c>
      <c r="H64" s="1"/>
      <c r="I64" s="9"/>
      <c r="J64" s="1"/>
      <c r="K64" s="9"/>
      <c r="L64" s="1"/>
      <c r="M64" s="9"/>
      <c r="N64" s="1"/>
      <c r="O64" s="9"/>
      <c r="P64" s="1"/>
      <c r="Q64" s="9"/>
      <c r="R64" s="1"/>
      <c r="S64" s="9"/>
      <c r="T64" s="1"/>
      <c r="U64" s="9"/>
      <c r="V64" s="1"/>
      <c r="W64" s="3" t="s">
        <v>0</v>
      </c>
      <c r="X64" s="1"/>
      <c r="Y64" s="11" t="s">
        <v>423</v>
      </c>
      <c r="Z64" s="1"/>
      <c r="AA64" s="11">
        <v>0</v>
      </c>
      <c r="AB64" s="1"/>
      <c r="AC64" s="11">
        <v>5</v>
      </c>
      <c r="AD64" s="1"/>
      <c r="AE64" s="11">
        <v>5</v>
      </c>
      <c r="AF64" s="1"/>
      <c r="AG64" s="11">
        <v>5</v>
      </c>
      <c r="AH64" s="1"/>
      <c r="AI64" s="11">
        <v>5</v>
      </c>
      <c r="AJ64" s="1"/>
      <c r="AK64" s="11">
        <v>20</v>
      </c>
      <c r="AL64" s="1"/>
      <c r="AM64" s="11" t="s">
        <v>423</v>
      </c>
      <c r="AN64" s="1"/>
      <c r="AO64" s="11">
        <f t="shared" si="0"/>
        <v>0</v>
      </c>
      <c r="AP64" s="32"/>
      <c r="AQ64" s="11">
        <f t="shared" si="1"/>
        <v>5.25</v>
      </c>
      <c r="AR64" s="32"/>
      <c r="AS64" s="11">
        <f t="shared" si="2"/>
        <v>5.35</v>
      </c>
      <c r="AT64" s="32"/>
      <c r="AU64" s="11">
        <f t="shared" si="3"/>
        <v>5.55</v>
      </c>
      <c r="AV64" s="32"/>
      <c r="AW64" s="11">
        <f t="shared" si="4"/>
        <v>5.9</v>
      </c>
      <c r="AX64" s="32"/>
      <c r="AY64" s="10">
        <f t="shared" si="5"/>
        <v>22.049999999999997</v>
      </c>
      <c r="AZ64" s="1"/>
      <c r="BA64" s="2" t="s">
        <v>233</v>
      </c>
      <c r="BB64" s="2" t="s">
        <v>3</v>
      </c>
    </row>
    <row r="65" spans="1:54">
      <c r="B65" s="8" t="s">
        <v>144</v>
      </c>
      <c r="F65" s="1" t="s">
        <v>1</v>
      </c>
      <c r="G65" s="2" t="s">
        <v>0</v>
      </c>
      <c r="I65" s="9"/>
      <c r="K65" s="9"/>
      <c r="M65" s="9"/>
      <c r="O65" s="9"/>
      <c r="Q65" s="9"/>
      <c r="S65" s="9"/>
      <c r="U65" s="9"/>
      <c r="W65" s="3" t="s">
        <v>0</v>
      </c>
      <c r="Y65" s="11">
        <v>12</v>
      </c>
      <c r="AA65" s="11">
        <v>12</v>
      </c>
      <c r="AC65" s="11">
        <v>43.1</v>
      </c>
      <c r="AE65" s="11">
        <v>43.1</v>
      </c>
      <c r="AG65" s="11">
        <v>43.1</v>
      </c>
      <c r="AI65" s="11">
        <v>43.1</v>
      </c>
      <c r="AK65" s="11">
        <v>196.4</v>
      </c>
      <c r="AM65" s="11">
        <v>12</v>
      </c>
      <c r="AO65" s="34">
        <f t="shared" si="0"/>
        <v>12.24</v>
      </c>
      <c r="AP65" s="33"/>
      <c r="AQ65" s="34">
        <f t="shared" si="1"/>
        <v>45.255000000000003</v>
      </c>
      <c r="AR65" s="33"/>
      <c r="AS65" s="34">
        <f t="shared" si="2"/>
        <v>46.117000000000004</v>
      </c>
      <c r="AT65" s="33"/>
      <c r="AU65" s="34">
        <f t="shared" si="3"/>
        <v>47.841000000000001</v>
      </c>
      <c r="AV65" s="33"/>
      <c r="AW65" s="34">
        <f t="shared" si="4"/>
        <v>50.858000000000004</v>
      </c>
      <c r="AX65" s="33"/>
      <c r="AY65" s="10">
        <f t="shared" si="5"/>
        <v>214.31100000000001</v>
      </c>
      <c r="BA65" s="2" t="s">
        <v>0</v>
      </c>
      <c r="BB65" s="2" t="s">
        <v>0</v>
      </c>
    </row>
    <row r="66" spans="1:54">
      <c r="A66" s="8" t="s">
        <v>2</v>
      </c>
      <c r="F66" s="1" t="s">
        <v>1</v>
      </c>
      <c r="G66" s="2" t="s">
        <v>0</v>
      </c>
      <c r="I66" s="9"/>
      <c r="K66" s="9"/>
      <c r="M66" s="9"/>
      <c r="O66" s="9"/>
      <c r="Q66" s="9"/>
      <c r="S66" s="9"/>
      <c r="U66" s="9"/>
      <c r="W66" s="3" t="s">
        <v>0</v>
      </c>
      <c r="Y66" s="10">
        <v>14</v>
      </c>
      <c r="AA66" s="10">
        <v>12</v>
      </c>
      <c r="AC66" s="10">
        <v>139.6</v>
      </c>
      <c r="AE66" s="10">
        <v>118.6</v>
      </c>
      <c r="AG66" s="10">
        <v>60.6</v>
      </c>
      <c r="AI66" s="10">
        <v>50.6</v>
      </c>
      <c r="AK66" s="10">
        <v>395.4</v>
      </c>
      <c r="AM66" s="10">
        <v>14</v>
      </c>
      <c r="AO66" s="10">
        <f t="shared" si="0"/>
        <v>12.24</v>
      </c>
      <c r="AQ66" s="10">
        <f t="shared" si="1"/>
        <v>146.57999999999998</v>
      </c>
      <c r="AS66" s="10">
        <f t="shared" si="2"/>
        <v>126.90199999999999</v>
      </c>
      <c r="AU66" s="10">
        <f t="shared" si="3"/>
        <v>67.266000000000005</v>
      </c>
      <c r="AW66" s="10">
        <f t="shared" si="4"/>
        <v>59.707999999999998</v>
      </c>
      <c r="AY66" s="10">
        <f t="shared" si="5"/>
        <v>426.69600000000003</v>
      </c>
      <c r="BA66" s="2" t="s">
        <v>0</v>
      </c>
      <c r="BB66" s="2" t="s">
        <v>0</v>
      </c>
    </row>
    <row r="67" spans="1:54">
      <c r="A67" s="4" t="s">
        <v>1</v>
      </c>
    </row>
    <row r="68" spans="1:54">
      <c r="A68" s="4" t="s">
        <v>143</v>
      </c>
    </row>
    <row r="69" spans="1:54">
      <c r="A69" s="4" t="s">
        <v>232</v>
      </c>
    </row>
  </sheetData>
  <phoneticPr fontId="1" type="noConversion"/>
  <printOptions gridLines="1"/>
  <pageMargins left="0.11811023622047245" right="0.11811023622047245" top="0.51181102362204722" bottom="0.51181102362204722" header="0.23622047244094491" footer="0.23622047244094491"/>
  <pageSetup pageOrder="overThenDown" orientation="landscape" r:id="rId1"/>
  <headerFooter>
    <oddHeader>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BB69"/>
  <sheetViews>
    <sheetView view="pageBreakPreview" zoomScale="120" zoomScaleNormal="140" zoomScaleSheetLayoutView="12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E8" sqref="E8"/>
    </sheetView>
  </sheetViews>
  <sheetFormatPr defaultRowHeight="9"/>
  <cols>
    <col min="1" max="1" width="0.42578125" style="1" customWidth="1"/>
    <col min="2" max="4" width="1.7109375" style="1" customWidth="1"/>
    <col min="5" max="5" width="41.85546875" style="1" customWidth="1"/>
    <col min="6" max="6" width="0.42578125" style="1" customWidth="1"/>
    <col min="7" max="7" width="7.7109375" style="2" customWidth="1"/>
    <col min="8" max="8" width="0.42578125" style="1" customWidth="1"/>
    <col min="9" max="9" width="4.42578125" style="3" customWidth="1"/>
    <col min="10" max="10" width="0.42578125" style="1" customWidth="1"/>
    <col min="11" max="11" width="4.42578125" style="3" customWidth="1"/>
    <col min="12" max="12" width="0.42578125" style="1" customWidth="1"/>
    <col min="13" max="13" width="4.42578125" style="3" customWidth="1"/>
    <col min="14" max="14" width="0.42578125" style="1" customWidth="1"/>
    <col min="15" max="15" width="4.42578125" style="3" customWidth="1"/>
    <col min="16" max="16" width="0.42578125" style="1" customWidth="1"/>
    <col min="17" max="17" width="4.42578125" style="3" customWidth="1"/>
    <col min="18" max="18" width="0.42578125" style="1" customWidth="1"/>
    <col min="19" max="19" width="4.42578125" style="3" customWidth="1"/>
    <col min="20" max="20" width="0.42578125" style="1" customWidth="1"/>
    <col min="21" max="21" width="4.42578125" style="3" customWidth="1"/>
    <col min="22" max="22" width="0.42578125" style="1" customWidth="1"/>
    <col min="23" max="23" width="4.7109375" style="2" customWidth="1"/>
    <col min="24" max="24" width="0.42578125" style="1" customWidth="1"/>
    <col min="25" max="25" width="5.140625" style="3" customWidth="1"/>
    <col min="26" max="26" width="0.42578125" style="1" customWidth="1"/>
    <col min="27" max="27" width="5.140625" style="3" customWidth="1"/>
    <col min="28" max="28" width="0.42578125" style="1" customWidth="1"/>
    <col min="29" max="29" width="5.140625" style="3" customWidth="1"/>
    <col min="30" max="30" width="0.42578125" style="1" customWidth="1"/>
    <col min="31" max="31" width="5.140625" style="3" customWidth="1"/>
    <col min="32" max="32" width="0.42578125" style="1" customWidth="1"/>
    <col min="33" max="33" width="5.140625" style="3" customWidth="1"/>
    <col min="34" max="34" width="0.42578125" style="1" customWidth="1"/>
    <col min="35" max="35" width="5.140625" style="3" customWidth="1"/>
    <col min="36" max="36" width="0.42578125" style="1" customWidth="1"/>
    <col min="37" max="37" width="5.140625" style="3" customWidth="1"/>
    <col min="38" max="38" width="0.42578125" style="1" customWidth="1"/>
    <col min="39" max="39" width="5.140625" style="3" customWidth="1"/>
    <col min="40" max="40" width="0.42578125" style="1" customWidth="1"/>
    <col min="41" max="41" width="5.140625" style="3" customWidth="1"/>
    <col min="42" max="42" width="0.42578125" style="1" customWidth="1"/>
    <col min="43" max="43" width="5.140625" style="3" customWidth="1"/>
    <col min="44" max="44" width="0.42578125" style="1" customWidth="1"/>
    <col min="45" max="45" width="5.140625" style="3" customWidth="1"/>
    <col min="46" max="46" width="0.42578125" style="1" customWidth="1"/>
    <col min="47" max="47" width="5.140625" style="3" customWidth="1"/>
    <col min="48" max="48" width="0.42578125" style="1" customWidth="1"/>
    <col min="49" max="49" width="5.140625" style="3" customWidth="1"/>
    <col min="50" max="50" width="0.42578125" style="1" customWidth="1"/>
    <col min="51" max="51" width="5.140625" style="3" customWidth="1"/>
    <col min="52" max="52" width="0.42578125" style="1" customWidth="1"/>
    <col min="53" max="53" width="9.42578125" style="2" customWidth="1"/>
    <col min="54" max="54" width="12.85546875" style="2" customWidth="1"/>
    <col min="55" max="16384" width="9.140625" style="4"/>
  </cols>
  <sheetData>
    <row r="1" spans="1:54">
      <c r="A1" s="1" t="s">
        <v>131</v>
      </c>
      <c r="F1" s="1" t="s">
        <v>1</v>
      </c>
    </row>
    <row r="2" spans="1:54">
      <c r="A2" s="1" t="s">
        <v>130</v>
      </c>
      <c r="F2" s="1" t="s">
        <v>1</v>
      </c>
      <c r="W2" s="5" t="s">
        <v>123</v>
      </c>
    </row>
    <row r="3" spans="1:54" ht="12">
      <c r="A3" s="1" t="s">
        <v>285</v>
      </c>
      <c r="B3" s="145"/>
      <c r="C3" s="145"/>
      <c r="D3" s="145"/>
      <c r="E3" s="145"/>
      <c r="F3" s="1" t="s">
        <v>1</v>
      </c>
      <c r="W3" s="5" t="s">
        <v>128</v>
      </c>
    </row>
    <row r="4" spans="1:54">
      <c r="A4" s="7" t="s">
        <v>127</v>
      </c>
      <c r="F4" s="1" t="s">
        <v>1</v>
      </c>
      <c r="I4" s="6"/>
      <c r="J4" s="6"/>
      <c r="K4" s="6"/>
      <c r="L4" s="6"/>
      <c r="M4" s="6"/>
      <c r="N4" s="6"/>
      <c r="O4" s="6" t="s">
        <v>126</v>
      </c>
      <c r="P4" s="6"/>
      <c r="Q4" s="6"/>
      <c r="R4" s="6"/>
      <c r="S4" s="6"/>
      <c r="T4" s="6"/>
      <c r="U4" s="6"/>
      <c r="W4" s="5" t="s">
        <v>125</v>
      </c>
      <c r="Y4" s="6"/>
      <c r="Z4" s="6"/>
      <c r="AA4" s="6"/>
      <c r="AB4" s="6"/>
      <c r="AC4" s="6"/>
      <c r="AD4" s="6"/>
      <c r="AE4" s="6" t="s">
        <v>124</v>
      </c>
      <c r="AF4" s="6"/>
      <c r="AG4" s="6"/>
      <c r="AH4" s="6"/>
      <c r="AI4" s="6"/>
      <c r="AJ4" s="6"/>
      <c r="AK4" s="6"/>
      <c r="AM4" s="6"/>
      <c r="AN4" s="6"/>
      <c r="AO4" s="6"/>
      <c r="AP4" s="6"/>
      <c r="AQ4" s="6"/>
      <c r="AR4" s="6"/>
      <c r="AS4" s="6" t="s">
        <v>421</v>
      </c>
      <c r="AT4" s="6"/>
      <c r="AU4" s="6"/>
      <c r="AV4" s="6"/>
      <c r="AW4" s="6"/>
      <c r="AX4" s="6"/>
      <c r="AY4" s="6"/>
      <c r="BA4" s="6"/>
      <c r="BB4" s="6"/>
    </row>
    <row r="5" spans="1:54">
      <c r="G5" s="6" t="s">
        <v>123</v>
      </c>
      <c r="I5" s="6" t="s">
        <v>121</v>
      </c>
      <c r="K5" s="6" t="s">
        <v>120</v>
      </c>
      <c r="M5" s="6" t="s">
        <v>119</v>
      </c>
      <c r="O5" s="6" t="s">
        <v>118</v>
      </c>
      <c r="Q5" s="6" t="s">
        <v>117</v>
      </c>
      <c r="S5" s="6" t="s">
        <v>422</v>
      </c>
      <c r="U5" s="6" t="s">
        <v>2</v>
      </c>
      <c r="W5" s="6" t="s">
        <v>122</v>
      </c>
      <c r="Y5" s="6" t="s">
        <v>121</v>
      </c>
      <c r="AA5" s="6" t="s">
        <v>120</v>
      </c>
      <c r="AC5" s="6" t="s">
        <v>119</v>
      </c>
      <c r="AE5" s="6" t="s">
        <v>118</v>
      </c>
      <c r="AG5" s="6" t="s">
        <v>117</v>
      </c>
      <c r="AI5" s="6" t="s">
        <v>422</v>
      </c>
      <c r="AK5" s="6" t="s">
        <v>2</v>
      </c>
      <c r="AM5" s="6" t="s">
        <v>121</v>
      </c>
      <c r="AO5" s="6" t="s">
        <v>120</v>
      </c>
      <c r="AQ5" s="6" t="s">
        <v>119</v>
      </c>
      <c r="AS5" s="6" t="s">
        <v>118</v>
      </c>
      <c r="AU5" s="6" t="s">
        <v>117</v>
      </c>
      <c r="AW5" s="6" t="s">
        <v>422</v>
      </c>
      <c r="AY5" s="6" t="s">
        <v>2</v>
      </c>
      <c r="BA5" s="6" t="s">
        <v>116</v>
      </c>
      <c r="BB5" s="6" t="s">
        <v>115</v>
      </c>
    </row>
    <row r="6" spans="1:54" ht="5.0999999999999996" customHeight="1"/>
    <row r="7" spans="1:54">
      <c r="B7" s="8" t="s">
        <v>114</v>
      </c>
      <c r="F7" s="1" t="s">
        <v>1</v>
      </c>
    </row>
    <row r="8" spans="1:54">
      <c r="C8" s="8" t="s">
        <v>284</v>
      </c>
      <c r="F8" s="1" t="s">
        <v>1</v>
      </c>
    </row>
    <row r="9" spans="1:54">
      <c r="D9" s="4" t="s">
        <v>283</v>
      </c>
      <c r="F9" s="1" t="s">
        <v>1</v>
      </c>
      <c r="G9" s="2" t="s">
        <v>5</v>
      </c>
      <c r="I9" s="9"/>
      <c r="K9" s="9"/>
      <c r="M9" s="9"/>
      <c r="O9" s="9"/>
      <c r="Q9" s="9"/>
      <c r="S9" s="9"/>
      <c r="U9" s="9"/>
      <c r="W9" s="3" t="s">
        <v>0</v>
      </c>
      <c r="Y9" s="10">
        <v>0</v>
      </c>
      <c r="AA9" s="3">
        <v>0</v>
      </c>
      <c r="AC9" s="10">
        <v>23</v>
      </c>
      <c r="AE9" s="10">
        <v>23</v>
      </c>
      <c r="AG9" s="10">
        <v>0</v>
      </c>
      <c r="AI9" s="10">
        <v>0</v>
      </c>
      <c r="AK9" s="10">
        <v>46</v>
      </c>
      <c r="AM9" s="10">
        <v>0</v>
      </c>
      <c r="AO9" s="10">
        <f>(AA9*2%)+AA9</f>
        <v>0</v>
      </c>
      <c r="AQ9" s="10">
        <f>(AC9*5%)+AC9</f>
        <v>24.15</v>
      </c>
      <c r="AS9" s="10">
        <f>(AE9*7%)+AE9</f>
        <v>24.61</v>
      </c>
      <c r="AU9" s="10">
        <f>(AG9*11%)+AG9</f>
        <v>0</v>
      </c>
      <c r="AW9" s="10">
        <f>(AI9*18%)+AI9</f>
        <v>0</v>
      </c>
      <c r="AY9" s="10">
        <f>SUM(AM9:AW9)</f>
        <v>48.76</v>
      </c>
      <c r="BA9" s="2" t="s">
        <v>233</v>
      </c>
      <c r="BB9" s="2" t="s">
        <v>3</v>
      </c>
    </row>
    <row r="10" spans="1:54">
      <c r="C10" s="8" t="s">
        <v>282</v>
      </c>
      <c r="F10" s="1" t="s">
        <v>1</v>
      </c>
      <c r="AO10" s="10">
        <f t="shared" ref="AO10:AO66" si="0">(AA10*2%)+AA10</f>
        <v>0</v>
      </c>
      <c r="AQ10" s="10">
        <f t="shared" ref="AQ10:AQ66" si="1">(AC10*5%)+AC10</f>
        <v>0</v>
      </c>
      <c r="AS10" s="10">
        <f t="shared" ref="AS10:AS66" si="2">(AE10*7%)+AE10</f>
        <v>0</v>
      </c>
      <c r="AU10" s="10">
        <f t="shared" ref="AU10:AU66" si="3">(AG10*11%)+AG10</f>
        <v>0</v>
      </c>
      <c r="AW10" s="10">
        <f t="shared" ref="AW10:AW66" si="4">(AI10*18%)+AI10</f>
        <v>0</v>
      </c>
      <c r="AY10" s="10">
        <f t="shared" ref="AY10:AY66" si="5">SUM(AM10:AW10)</f>
        <v>0</v>
      </c>
    </row>
    <row r="11" spans="1:54">
      <c r="D11" s="8" t="s">
        <v>178</v>
      </c>
      <c r="F11" s="1" t="s">
        <v>1</v>
      </c>
      <c r="AC11" s="19"/>
      <c r="AD11" s="20"/>
      <c r="AE11" s="19"/>
      <c r="AO11" s="10">
        <f t="shared" si="0"/>
        <v>0</v>
      </c>
      <c r="AQ11" s="10">
        <f t="shared" si="1"/>
        <v>0</v>
      </c>
      <c r="AS11" s="10">
        <f t="shared" si="2"/>
        <v>0</v>
      </c>
      <c r="AU11" s="10">
        <f t="shared" si="3"/>
        <v>0</v>
      </c>
      <c r="AW11" s="10">
        <f t="shared" si="4"/>
        <v>0</v>
      </c>
      <c r="AY11" s="10">
        <f t="shared" si="5"/>
        <v>0</v>
      </c>
    </row>
    <row r="12" spans="1:54">
      <c r="E12" s="4" t="s">
        <v>281</v>
      </c>
      <c r="F12" s="1" t="s">
        <v>1</v>
      </c>
      <c r="G12" s="2" t="s">
        <v>5</v>
      </c>
      <c r="I12" s="9"/>
      <c r="K12" s="9"/>
      <c r="M12" s="9"/>
      <c r="O12" s="9"/>
      <c r="Q12" s="9"/>
      <c r="S12" s="9"/>
      <c r="U12" s="9"/>
      <c r="W12" s="3" t="s">
        <v>0</v>
      </c>
      <c r="AA12" s="10">
        <v>1</v>
      </c>
      <c r="AC12" s="10">
        <v>8</v>
      </c>
      <c r="AE12" s="10">
        <v>6</v>
      </c>
      <c r="AG12" s="10">
        <v>0</v>
      </c>
      <c r="AI12" s="10">
        <v>0</v>
      </c>
      <c r="AK12" s="10">
        <v>15</v>
      </c>
      <c r="AO12" s="10">
        <f t="shared" si="0"/>
        <v>1.02</v>
      </c>
      <c r="AQ12" s="10">
        <f t="shared" si="1"/>
        <v>8.4</v>
      </c>
      <c r="AS12" s="10">
        <f t="shared" si="2"/>
        <v>6.42</v>
      </c>
      <c r="AU12" s="10">
        <f t="shared" si="3"/>
        <v>0</v>
      </c>
      <c r="AW12" s="10">
        <f t="shared" si="4"/>
        <v>0</v>
      </c>
      <c r="AY12" s="10">
        <f t="shared" si="5"/>
        <v>15.84</v>
      </c>
      <c r="BA12" s="2" t="s">
        <v>233</v>
      </c>
      <c r="BB12" s="2" t="s">
        <v>3</v>
      </c>
    </row>
    <row r="13" spans="1:54">
      <c r="E13" s="4" t="s">
        <v>280</v>
      </c>
      <c r="F13" s="1" t="s">
        <v>1</v>
      </c>
      <c r="G13" s="2" t="s">
        <v>5</v>
      </c>
      <c r="I13" s="9"/>
      <c r="K13" s="9"/>
      <c r="M13" s="9"/>
      <c r="O13" s="9"/>
      <c r="Q13" s="9"/>
      <c r="S13" s="9"/>
      <c r="U13" s="9"/>
      <c r="W13" s="3" t="s">
        <v>0</v>
      </c>
      <c r="AA13" s="10">
        <v>1</v>
      </c>
      <c r="AC13" s="10">
        <v>6</v>
      </c>
      <c r="AE13" s="10">
        <v>3</v>
      </c>
      <c r="AG13" s="10">
        <v>0</v>
      </c>
      <c r="AI13" s="10">
        <v>0</v>
      </c>
      <c r="AK13" s="10">
        <v>10</v>
      </c>
      <c r="AO13" s="10">
        <f t="shared" si="0"/>
        <v>1.02</v>
      </c>
      <c r="AQ13" s="10">
        <f t="shared" si="1"/>
        <v>6.3</v>
      </c>
      <c r="AS13" s="10">
        <f t="shared" si="2"/>
        <v>3.21</v>
      </c>
      <c r="AU13" s="10">
        <f t="shared" si="3"/>
        <v>0</v>
      </c>
      <c r="AW13" s="10">
        <f t="shared" si="4"/>
        <v>0</v>
      </c>
      <c r="AY13" s="10">
        <f t="shared" si="5"/>
        <v>10.530000000000001</v>
      </c>
      <c r="BA13" s="2" t="s">
        <v>233</v>
      </c>
      <c r="BB13" s="2" t="s">
        <v>3</v>
      </c>
    </row>
    <row r="14" spans="1:54">
      <c r="E14" s="4" t="s">
        <v>279</v>
      </c>
      <c r="F14" s="1" t="s">
        <v>1</v>
      </c>
      <c r="G14" s="2" t="s">
        <v>5</v>
      </c>
      <c r="I14" s="9"/>
      <c r="K14" s="9"/>
      <c r="M14" s="9"/>
      <c r="O14" s="9"/>
      <c r="Q14" s="9"/>
      <c r="S14" s="9"/>
      <c r="U14" s="9"/>
      <c r="W14" s="3" t="s">
        <v>0</v>
      </c>
      <c r="AA14" s="10">
        <v>1</v>
      </c>
      <c r="AC14" s="10">
        <v>6</v>
      </c>
      <c r="AE14" s="10">
        <v>3</v>
      </c>
      <c r="AG14" s="10">
        <v>0</v>
      </c>
      <c r="AI14" s="10">
        <v>0</v>
      </c>
      <c r="AK14" s="10">
        <v>10</v>
      </c>
      <c r="AO14" s="10">
        <f t="shared" si="0"/>
        <v>1.02</v>
      </c>
      <c r="AQ14" s="10">
        <f t="shared" si="1"/>
        <v>6.3</v>
      </c>
      <c r="AS14" s="10">
        <f t="shared" si="2"/>
        <v>3.21</v>
      </c>
      <c r="AU14" s="10">
        <f t="shared" si="3"/>
        <v>0</v>
      </c>
      <c r="AW14" s="10">
        <f t="shared" si="4"/>
        <v>0</v>
      </c>
      <c r="AY14" s="10">
        <f t="shared" si="5"/>
        <v>10.530000000000001</v>
      </c>
      <c r="BA14" s="2" t="s">
        <v>233</v>
      </c>
      <c r="BB14" s="2" t="s">
        <v>3</v>
      </c>
    </row>
    <row r="15" spans="1:54">
      <c r="E15" s="4" t="s">
        <v>278</v>
      </c>
      <c r="F15" s="1" t="s">
        <v>1</v>
      </c>
      <c r="G15" s="2" t="s">
        <v>5</v>
      </c>
      <c r="I15" s="9"/>
      <c r="K15" s="9"/>
      <c r="M15" s="9"/>
      <c r="O15" s="9"/>
      <c r="Q15" s="9"/>
      <c r="S15" s="9"/>
      <c r="U15" s="9"/>
      <c r="W15" s="3" t="s">
        <v>0</v>
      </c>
      <c r="AA15" s="11">
        <v>1</v>
      </c>
      <c r="AC15" s="11">
        <v>7</v>
      </c>
      <c r="AE15" s="11">
        <v>6</v>
      </c>
      <c r="AG15" s="11">
        <v>0</v>
      </c>
      <c r="AI15" s="11">
        <v>0</v>
      </c>
      <c r="AK15" s="11">
        <v>14</v>
      </c>
      <c r="AM15" s="37"/>
      <c r="AN15" s="32"/>
      <c r="AO15" s="11">
        <f t="shared" si="0"/>
        <v>1.02</v>
      </c>
      <c r="AP15" s="32"/>
      <c r="AQ15" s="11">
        <f t="shared" si="1"/>
        <v>7.35</v>
      </c>
      <c r="AR15" s="32"/>
      <c r="AS15" s="11">
        <f t="shared" si="2"/>
        <v>6.42</v>
      </c>
      <c r="AT15" s="32"/>
      <c r="AU15" s="11">
        <f t="shared" si="3"/>
        <v>0</v>
      </c>
      <c r="AV15" s="32"/>
      <c r="AW15" s="11">
        <f t="shared" si="4"/>
        <v>0</v>
      </c>
      <c r="AX15" s="32"/>
      <c r="AY15" s="11">
        <f t="shared" si="5"/>
        <v>14.79</v>
      </c>
      <c r="BA15" s="2" t="s">
        <v>233</v>
      </c>
      <c r="BB15" s="2" t="s">
        <v>3</v>
      </c>
    </row>
    <row r="16" spans="1:54">
      <c r="D16" s="8" t="s">
        <v>167</v>
      </c>
      <c r="F16" s="1" t="s">
        <v>1</v>
      </c>
      <c r="G16" s="2" t="s">
        <v>0</v>
      </c>
      <c r="I16" s="9"/>
      <c r="K16" s="9"/>
      <c r="M16" s="9"/>
      <c r="O16" s="9"/>
      <c r="Q16" s="9"/>
      <c r="S16" s="9"/>
      <c r="U16" s="9"/>
      <c r="W16" s="3" t="s">
        <v>0</v>
      </c>
      <c r="AA16" s="10">
        <v>4</v>
      </c>
      <c r="AC16" s="10">
        <v>27</v>
      </c>
      <c r="AE16" s="10">
        <v>18</v>
      </c>
      <c r="AG16" s="10">
        <v>0</v>
      </c>
      <c r="AI16" s="10">
        <v>0</v>
      </c>
      <c r="AK16" s="10">
        <v>49</v>
      </c>
      <c r="AO16" s="10">
        <f t="shared" si="0"/>
        <v>4.08</v>
      </c>
      <c r="AQ16" s="10">
        <f t="shared" si="1"/>
        <v>28.35</v>
      </c>
      <c r="AS16" s="10">
        <f t="shared" si="2"/>
        <v>19.260000000000002</v>
      </c>
      <c r="AU16" s="10">
        <f t="shared" si="3"/>
        <v>0</v>
      </c>
      <c r="AW16" s="10">
        <f t="shared" si="4"/>
        <v>0</v>
      </c>
      <c r="AY16" s="10">
        <f t="shared" si="5"/>
        <v>51.69</v>
      </c>
      <c r="BA16" s="2" t="s">
        <v>0</v>
      </c>
      <c r="BB16" s="2" t="s">
        <v>0</v>
      </c>
    </row>
    <row r="17" spans="1:54">
      <c r="A17" s="4"/>
      <c r="B17" s="4"/>
      <c r="D17" s="8" t="s">
        <v>277</v>
      </c>
      <c r="F17" s="1" t="s">
        <v>1</v>
      </c>
      <c r="AO17" s="10">
        <f t="shared" si="0"/>
        <v>0</v>
      </c>
      <c r="AQ17" s="10">
        <f t="shared" si="1"/>
        <v>0</v>
      </c>
      <c r="AS17" s="10">
        <f t="shared" si="2"/>
        <v>0</v>
      </c>
      <c r="AU17" s="10">
        <f t="shared" si="3"/>
        <v>0</v>
      </c>
      <c r="AW17" s="10">
        <f t="shared" si="4"/>
        <v>0</v>
      </c>
      <c r="AY17" s="10">
        <f t="shared" si="5"/>
        <v>0</v>
      </c>
    </row>
    <row r="18" spans="1:54">
      <c r="A18" s="4"/>
      <c r="B18" s="4"/>
      <c r="E18" s="4" t="s">
        <v>276</v>
      </c>
      <c r="F18" s="1" t="s">
        <v>1</v>
      </c>
      <c r="G18" s="2" t="s">
        <v>37</v>
      </c>
      <c r="I18" s="12">
        <v>0</v>
      </c>
      <c r="K18" s="12" t="s">
        <v>423</v>
      </c>
      <c r="M18" s="12">
        <v>1</v>
      </c>
      <c r="O18" s="12">
        <v>0</v>
      </c>
      <c r="Q18" s="12">
        <v>0</v>
      </c>
      <c r="S18" s="12">
        <v>0</v>
      </c>
      <c r="U18" s="12">
        <v>1</v>
      </c>
      <c r="W18" s="3" t="s">
        <v>275</v>
      </c>
      <c r="Y18" s="10">
        <v>0</v>
      </c>
      <c r="AA18" s="10">
        <v>0</v>
      </c>
      <c r="AC18" s="10">
        <v>7</v>
      </c>
      <c r="AE18" s="10">
        <v>0</v>
      </c>
      <c r="AG18" s="10">
        <v>0</v>
      </c>
      <c r="AI18" s="10">
        <v>0</v>
      </c>
      <c r="AK18" s="10">
        <v>7</v>
      </c>
      <c r="AM18" s="10">
        <v>0</v>
      </c>
      <c r="AO18" s="10">
        <f t="shared" si="0"/>
        <v>0</v>
      </c>
      <c r="AQ18" s="10">
        <f t="shared" si="1"/>
        <v>7.35</v>
      </c>
      <c r="AS18" s="10">
        <f t="shared" si="2"/>
        <v>0</v>
      </c>
      <c r="AU18" s="10">
        <f t="shared" si="3"/>
        <v>0</v>
      </c>
      <c r="AW18" s="10">
        <f t="shared" si="4"/>
        <v>0</v>
      </c>
      <c r="AY18" s="10">
        <f t="shared" si="5"/>
        <v>7.35</v>
      </c>
      <c r="BA18" s="2" t="s">
        <v>233</v>
      </c>
      <c r="BB18" s="2" t="s">
        <v>3</v>
      </c>
    </row>
    <row r="19" spans="1:54">
      <c r="A19" s="4"/>
      <c r="B19" s="4"/>
      <c r="E19" s="4" t="s">
        <v>274</v>
      </c>
      <c r="F19" s="1" t="s">
        <v>1</v>
      </c>
      <c r="G19" s="2" t="s">
        <v>37</v>
      </c>
      <c r="I19" s="12">
        <v>0</v>
      </c>
      <c r="K19" s="12" t="s">
        <v>423</v>
      </c>
      <c r="M19" s="12">
        <v>1</v>
      </c>
      <c r="O19" s="12">
        <v>0</v>
      </c>
      <c r="Q19" s="12">
        <v>0</v>
      </c>
      <c r="S19" s="12">
        <v>0</v>
      </c>
      <c r="U19" s="12">
        <v>1</v>
      </c>
      <c r="W19" s="3" t="s">
        <v>169</v>
      </c>
      <c r="Y19" s="11">
        <v>0</v>
      </c>
      <c r="AA19" s="11">
        <v>0</v>
      </c>
      <c r="AC19" s="11">
        <v>5</v>
      </c>
      <c r="AE19" s="11">
        <v>0</v>
      </c>
      <c r="AG19" s="11">
        <v>0</v>
      </c>
      <c r="AI19" s="11">
        <v>0</v>
      </c>
      <c r="AK19" s="11">
        <v>5</v>
      </c>
      <c r="AM19" s="11">
        <v>0</v>
      </c>
      <c r="AO19" s="11">
        <f t="shared" si="0"/>
        <v>0</v>
      </c>
      <c r="AP19" s="32"/>
      <c r="AQ19" s="11">
        <f t="shared" si="1"/>
        <v>5.25</v>
      </c>
      <c r="AR19" s="32"/>
      <c r="AS19" s="11">
        <f t="shared" si="2"/>
        <v>0</v>
      </c>
      <c r="AT19" s="32"/>
      <c r="AU19" s="11">
        <f t="shared" si="3"/>
        <v>0</v>
      </c>
      <c r="AV19" s="32"/>
      <c r="AW19" s="11">
        <f t="shared" si="4"/>
        <v>0</v>
      </c>
      <c r="AX19" s="32"/>
      <c r="AY19" s="11">
        <f t="shared" si="5"/>
        <v>5.25</v>
      </c>
      <c r="BA19" s="2" t="s">
        <v>233</v>
      </c>
      <c r="BB19" s="2" t="s">
        <v>3</v>
      </c>
    </row>
    <row r="20" spans="1:54">
      <c r="A20" s="4"/>
      <c r="B20" s="4"/>
      <c r="D20" s="8" t="s">
        <v>273</v>
      </c>
      <c r="F20" s="1" t="s">
        <v>1</v>
      </c>
      <c r="G20" s="2" t="s">
        <v>0</v>
      </c>
      <c r="I20" s="9"/>
      <c r="K20" s="9"/>
      <c r="M20" s="9"/>
      <c r="O20" s="9"/>
      <c r="Q20" s="9"/>
      <c r="S20" s="9"/>
      <c r="U20" s="9"/>
      <c r="W20" s="3" t="s">
        <v>0</v>
      </c>
      <c r="Y20" s="11">
        <v>0</v>
      </c>
      <c r="AA20" s="11">
        <v>0</v>
      </c>
      <c r="AC20" s="11">
        <v>12</v>
      </c>
      <c r="AE20" s="11">
        <v>0</v>
      </c>
      <c r="AG20" s="11">
        <v>0</v>
      </c>
      <c r="AI20" s="11">
        <v>0</v>
      </c>
      <c r="AK20" s="11">
        <v>12</v>
      </c>
      <c r="AM20" s="11">
        <v>0</v>
      </c>
      <c r="AO20" s="34">
        <f t="shared" si="0"/>
        <v>0</v>
      </c>
      <c r="AP20" s="33"/>
      <c r="AQ20" s="34">
        <f t="shared" si="1"/>
        <v>12.6</v>
      </c>
      <c r="AR20" s="33"/>
      <c r="AS20" s="34">
        <f t="shared" si="2"/>
        <v>0</v>
      </c>
      <c r="AT20" s="33"/>
      <c r="AU20" s="34">
        <f t="shared" si="3"/>
        <v>0</v>
      </c>
      <c r="AV20" s="33"/>
      <c r="AW20" s="34">
        <f t="shared" si="4"/>
        <v>0</v>
      </c>
      <c r="AX20" s="33"/>
      <c r="AY20" s="34">
        <f t="shared" si="5"/>
        <v>12.6</v>
      </c>
      <c r="BA20" s="2" t="s">
        <v>0</v>
      </c>
      <c r="BB20" s="2" t="s">
        <v>0</v>
      </c>
    </row>
    <row r="21" spans="1:54">
      <c r="A21" s="4"/>
      <c r="B21" s="4"/>
      <c r="C21" s="8" t="s">
        <v>272</v>
      </c>
      <c r="F21" s="1" t="s">
        <v>1</v>
      </c>
      <c r="G21" s="2" t="s">
        <v>0</v>
      </c>
      <c r="I21" s="9"/>
      <c r="K21" s="9"/>
      <c r="M21" s="9"/>
      <c r="O21" s="9"/>
      <c r="Q21" s="9"/>
      <c r="S21" s="9"/>
      <c r="U21" s="9"/>
      <c r="W21" s="3" t="s">
        <v>0</v>
      </c>
      <c r="Y21" s="10" t="s">
        <v>423</v>
      </c>
      <c r="AA21" s="10">
        <v>4</v>
      </c>
      <c r="AC21" s="10">
        <v>39</v>
      </c>
      <c r="AE21" s="10">
        <v>18</v>
      </c>
      <c r="AG21" s="10">
        <v>0</v>
      </c>
      <c r="AI21" s="10">
        <v>0</v>
      </c>
      <c r="AK21" s="10">
        <v>61</v>
      </c>
      <c r="AM21" s="10" t="s">
        <v>423</v>
      </c>
      <c r="AO21" s="10">
        <f t="shared" si="0"/>
        <v>4.08</v>
      </c>
      <c r="AQ21" s="10">
        <f t="shared" si="1"/>
        <v>40.950000000000003</v>
      </c>
      <c r="AS21" s="10">
        <f t="shared" si="2"/>
        <v>19.260000000000002</v>
      </c>
      <c r="AU21" s="10">
        <f t="shared" si="3"/>
        <v>0</v>
      </c>
      <c r="AW21" s="10">
        <f t="shared" si="4"/>
        <v>0</v>
      </c>
      <c r="AY21" s="10">
        <f t="shared" si="5"/>
        <v>64.290000000000006</v>
      </c>
      <c r="BA21" s="2" t="s">
        <v>0</v>
      </c>
      <c r="BB21" s="2" t="s">
        <v>0</v>
      </c>
    </row>
    <row r="22" spans="1:54">
      <c r="A22" s="4"/>
      <c r="B22" s="4"/>
      <c r="C22" s="8" t="s">
        <v>271</v>
      </c>
      <c r="F22" s="1" t="s">
        <v>1</v>
      </c>
      <c r="AO22" s="10">
        <f t="shared" si="0"/>
        <v>0</v>
      </c>
      <c r="AQ22" s="10">
        <f t="shared" si="1"/>
        <v>0</v>
      </c>
      <c r="AS22" s="10">
        <f t="shared" si="2"/>
        <v>0</v>
      </c>
      <c r="AU22" s="10">
        <f t="shared" si="3"/>
        <v>0</v>
      </c>
      <c r="AW22" s="10">
        <f t="shared" si="4"/>
        <v>0</v>
      </c>
      <c r="AY22" s="10">
        <f t="shared" si="5"/>
        <v>0</v>
      </c>
    </row>
    <row r="23" spans="1:54">
      <c r="A23" s="4"/>
      <c r="B23" s="4"/>
      <c r="D23" s="4" t="s">
        <v>270</v>
      </c>
      <c r="F23" s="1" t="s">
        <v>1</v>
      </c>
      <c r="G23" s="2" t="s">
        <v>5</v>
      </c>
      <c r="I23" s="9"/>
      <c r="K23" s="9"/>
      <c r="M23" s="9"/>
      <c r="O23" s="9"/>
      <c r="Q23" s="9"/>
      <c r="S23" s="9"/>
      <c r="U23" s="9"/>
      <c r="W23" s="3" t="s">
        <v>0</v>
      </c>
      <c r="Y23" s="10" t="s">
        <v>423</v>
      </c>
      <c r="AA23" s="10">
        <v>0</v>
      </c>
      <c r="AC23" s="10">
        <v>4</v>
      </c>
      <c r="AE23" s="10">
        <v>4</v>
      </c>
      <c r="AG23" s="10">
        <v>0.5</v>
      </c>
      <c r="AI23" s="10">
        <v>0.5</v>
      </c>
      <c r="AK23" s="10">
        <v>9</v>
      </c>
      <c r="AM23" s="10" t="s">
        <v>423</v>
      </c>
      <c r="AO23" s="10">
        <f t="shared" si="0"/>
        <v>0</v>
      </c>
      <c r="AQ23" s="10">
        <f t="shared" si="1"/>
        <v>4.2</v>
      </c>
      <c r="AS23" s="10">
        <f t="shared" si="2"/>
        <v>4.28</v>
      </c>
      <c r="AU23" s="10">
        <f t="shared" si="3"/>
        <v>0.55500000000000005</v>
      </c>
      <c r="AW23" s="10">
        <f t="shared" si="4"/>
        <v>0.59</v>
      </c>
      <c r="AY23" s="10">
        <f t="shared" si="5"/>
        <v>9.625</v>
      </c>
      <c r="BA23" s="2" t="s">
        <v>233</v>
      </c>
      <c r="BB23" s="2" t="s">
        <v>14</v>
      </c>
    </row>
    <row r="24" spans="1:54">
      <c r="A24" s="4"/>
      <c r="B24" s="4"/>
      <c r="D24" s="4" t="s">
        <v>269</v>
      </c>
      <c r="F24" s="1" t="s">
        <v>1</v>
      </c>
      <c r="G24" s="2" t="s">
        <v>5</v>
      </c>
      <c r="I24" s="9"/>
      <c r="K24" s="9"/>
      <c r="M24" s="9"/>
      <c r="O24" s="9"/>
      <c r="Q24" s="9"/>
      <c r="S24" s="9"/>
      <c r="U24" s="9"/>
      <c r="W24" s="3" t="s">
        <v>0</v>
      </c>
      <c r="Y24" s="10" t="s">
        <v>423</v>
      </c>
      <c r="AA24" s="10">
        <v>0</v>
      </c>
      <c r="AC24" s="10">
        <v>3</v>
      </c>
      <c r="AE24" s="10">
        <v>3</v>
      </c>
      <c r="AG24" s="10">
        <v>1.5</v>
      </c>
      <c r="AI24" s="10">
        <v>1.5</v>
      </c>
      <c r="AK24" s="10">
        <v>9</v>
      </c>
      <c r="AM24" s="10" t="s">
        <v>423</v>
      </c>
      <c r="AO24" s="10">
        <f t="shared" si="0"/>
        <v>0</v>
      </c>
      <c r="AQ24" s="10">
        <f t="shared" si="1"/>
        <v>3.15</v>
      </c>
      <c r="AS24" s="10">
        <f t="shared" si="2"/>
        <v>3.21</v>
      </c>
      <c r="AU24" s="10">
        <f t="shared" si="3"/>
        <v>1.665</v>
      </c>
      <c r="AW24" s="10">
        <f t="shared" si="4"/>
        <v>1.77</v>
      </c>
      <c r="AY24" s="10">
        <f t="shared" si="5"/>
        <v>9.7949999999999982</v>
      </c>
      <c r="BA24" s="2" t="s">
        <v>233</v>
      </c>
      <c r="BB24" s="2" t="s">
        <v>14</v>
      </c>
    </row>
    <row r="25" spans="1:54">
      <c r="A25" s="4"/>
      <c r="B25" s="4"/>
      <c r="D25" s="4" t="s">
        <v>268</v>
      </c>
      <c r="F25" s="1" t="s">
        <v>1</v>
      </c>
      <c r="G25" s="2" t="s">
        <v>5</v>
      </c>
      <c r="I25" s="9"/>
      <c r="K25" s="9"/>
      <c r="M25" s="9"/>
      <c r="O25" s="9"/>
      <c r="Q25" s="9"/>
      <c r="S25" s="9"/>
      <c r="U25" s="9"/>
      <c r="W25" s="3" t="s">
        <v>0</v>
      </c>
      <c r="Y25" s="11">
        <v>0</v>
      </c>
      <c r="AA25" s="11">
        <v>1</v>
      </c>
      <c r="AC25" s="11">
        <v>1.25</v>
      </c>
      <c r="AE25" s="11">
        <v>1.25</v>
      </c>
      <c r="AG25" s="11">
        <v>1.25</v>
      </c>
      <c r="AI25" s="11">
        <v>1.25</v>
      </c>
      <c r="AK25" s="11">
        <v>6</v>
      </c>
      <c r="AM25" s="11">
        <v>0</v>
      </c>
      <c r="AO25" s="11">
        <f t="shared" si="0"/>
        <v>1.02</v>
      </c>
      <c r="AP25" s="32"/>
      <c r="AQ25" s="11">
        <f t="shared" si="1"/>
        <v>1.3125</v>
      </c>
      <c r="AR25" s="32"/>
      <c r="AS25" s="11">
        <f t="shared" si="2"/>
        <v>1.3374999999999999</v>
      </c>
      <c r="AT25" s="32"/>
      <c r="AU25" s="11">
        <f t="shared" si="3"/>
        <v>1.3875</v>
      </c>
      <c r="AV25" s="32"/>
      <c r="AW25" s="11">
        <f t="shared" si="4"/>
        <v>1.4750000000000001</v>
      </c>
      <c r="AX25" s="32"/>
      <c r="AY25" s="11">
        <f t="shared" si="5"/>
        <v>6.5325000000000006</v>
      </c>
      <c r="BA25" s="2" t="s">
        <v>233</v>
      </c>
      <c r="BB25" s="2" t="s">
        <v>14</v>
      </c>
    </row>
    <row r="26" spans="1:54">
      <c r="A26" s="4"/>
      <c r="B26" s="4"/>
      <c r="C26" s="8" t="s">
        <v>267</v>
      </c>
      <c r="F26" s="1" t="s">
        <v>1</v>
      </c>
      <c r="G26" s="2" t="s">
        <v>0</v>
      </c>
      <c r="I26" s="9"/>
      <c r="K26" s="9"/>
      <c r="M26" s="9"/>
      <c r="O26" s="9"/>
      <c r="Q26" s="9"/>
      <c r="S26" s="9"/>
      <c r="U26" s="9"/>
      <c r="W26" s="3" t="s">
        <v>0</v>
      </c>
      <c r="Y26" s="10" t="s">
        <v>423</v>
      </c>
      <c r="AA26" s="10">
        <v>1</v>
      </c>
      <c r="AC26" s="10">
        <v>8.25</v>
      </c>
      <c r="AE26" s="10">
        <v>8.25</v>
      </c>
      <c r="AG26" s="10">
        <v>3.25</v>
      </c>
      <c r="AI26" s="10">
        <v>3.25</v>
      </c>
      <c r="AK26" s="10">
        <v>24</v>
      </c>
      <c r="AM26" s="10" t="s">
        <v>423</v>
      </c>
      <c r="AO26" s="10">
        <f t="shared" si="0"/>
        <v>1.02</v>
      </c>
      <c r="AQ26" s="10">
        <f t="shared" si="1"/>
        <v>8.6624999999999996</v>
      </c>
      <c r="AS26" s="10">
        <f t="shared" si="2"/>
        <v>8.8275000000000006</v>
      </c>
      <c r="AU26" s="10">
        <f t="shared" si="3"/>
        <v>3.6074999999999999</v>
      </c>
      <c r="AW26" s="10">
        <f t="shared" si="4"/>
        <v>3.835</v>
      </c>
      <c r="AY26" s="10">
        <f t="shared" si="5"/>
        <v>25.952500000000001</v>
      </c>
      <c r="BA26" s="2" t="s">
        <v>0</v>
      </c>
      <c r="BB26" s="2" t="s">
        <v>0</v>
      </c>
    </row>
    <row r="27" spans="1:54">
      <c r="A27" s="4"/>
      <c r="B27" s="4"/>
      <c r="C27" s="8" t="s">
        <v>266</v>
      </c>
      <c r="F27" s="1" t="s">
        <v>1</v>
      </c>
      <c r="AO27" s="10">
        <f t="shared" si="0"/>
        <v>0</v>
      </c>
      <c r="AQ27" s="10">
        <f t="shared" si="1"/>
        <v>0</v>
      </c>
      <c r="AS27" s="10">
        <f t="shared" si="2"/>
        <v>0</v>
      </c>
      <c r="AU27" s="10">
        <f t="shared" si="3"/>
        <v>0</v>
      </c>
      <c r="AW27" s="10">
        <f t="shared" si="4"/>
        <v>0</v>
      </c>
      <c r="AY27" s="10">
        <f t="shared" si="5"/>
        <v>0</v>
      </c>
    </row>
    <row r="28" spans="1:54">
      <c r="A28" s="4"/>
      <c r="B28" s="4"/>
      <c r="D28" s="4" t="s">
        <v>265</v>
      </c>
      <c r="F28" s="1" t="s">
        <v>1</v>
      </c>
      <c r="G28" s="2" t="s">
        <v>37</v>
      </c>
      <c r="I28" s="12">
        <v>2</v>
      </c>
      <c r="K28" s="12">
        <v>2</v>
      </c>
      <c r="M28" s="12">
        <v>2</v>
      </c>
      <c r="O28" s="12">
        <v>4</v>
      </c>
      <c r="Q28" s="12">
        <v>4</v>
      </c>
      <c r="S28" s="12">
        <v>0</v>
      </c>
      <c r="U28" s="12">
        <v>14</v>
      </c>
      <c r="W28" s="3" t="s">
        <v>49</v>
      </c>
      <c r="Y28" s="10">
        <v>1</v>
      </c>
      <c r="AA28" s="10">
        <v>1</v>
      </c>
      <c r="AC28" s="10">
        <v>1</v>
      </c>
      <c r="AE28" s="10">
        <v>2</v>
      </c>
      <c r="AG28" s="10">
        <v>2</v>
      </c>
      <c r="AI28" s="10">
        <v>0</v>
      </c>
      <c r="AK28" s="10">
        <v>7</v>
      </c>
      <c r="AM28" s="10">
        <v>1</v>
      </c>
      <c r="AO28" s="10">
        <f t="shared" si="0"/>
        <v>1.02</v>
      </c>
      <c r="AQ28" s="10">
        <f t="shared" si="1"/>
        <v>1.05</v>
      </c>
      <c r="AS28" s="10">
        <f t="shared" si="2"/>
        <v>2.14</v>
      </c>
      <c r="AU28" s="10">
        <f t="shared" si="3"/>
        <v>2.2200000000000002</v>
      </c>
      <c r="AW28" s="10">
        <f t="shared" si="4"/>
        <v>0</v>
      </c>
      <c r="AY28" s="10">
        <f t="shared" si="5"/>
        <v>7.4300000000000015</v>
      </c>
      <c r="BA28" s="2" t="s">
        <v>233</v>
      </c>
      <c r="BB28" s="2" t="s">
        <v>14</v>
      </c>
    </row>
    <row r="29" spans="1:54">
      <c r="A29" s="4"/>
      <c r="B29" s="4"/>
      <c r="D29" s="4" t="s">
        <v>226</v>
      </c>
      <c r="F29" s="1" t="s">
        <v>1</v>
      </c>
      <c r="G29" s="2" t="s">
        <v>37</v>
      </c>
      <c r="I29" s="12">
        <v>2</v>
      </c>
      <c r="K29" s="12">
        <v>2</v>
      </c>
      <c r="M29" s="12">
        <v>2</v>
      </c>
      <c r="O29" s="12">
        <v>4</v>
      </c>
      <c r="Q29" s="12">
        <v>4</v>
      </c>
      <c r="S29" s="12">
        <v>4</v>
      </c>
      <c r="U29" s="12">
        <v>18</v>
      </c>
      <c r="W29" s="3" t="s">
        <v>162</v>
      </c>
      <c r="Y29" s="10">
        <v>0.5</v>
      </c>
      <c r="AA29" s="10">
        <v>0.5</v>
      </c>
      <c r="AC29" s="10">
        <v>0.5</v>
      </c>
      <c r="AE29" s="10">
        <v>1</v>
      </c>
      <c r="AG29" s="10">
        <v>1</v>
      </c>
      <c r="AI29" s="10">
        <v>1</v>
      </c>
      <c r="AK29" s="10">
        <v>4.5</v>
      </c>
      <c r="AM29" s="10">
        <v>0.5</v>
      </c>
      <c r="AO29" s="10">
        <f t="shared" si="0"/>
        <v>0.51</v>
      </c>
      <c r="AQ29" s="10">
        <f t="shared" si="1"/>
        <v>0.52500000000000002</v>
      </c>
      <c r="AS29" s="10">
        <f t="shared" si="2"/>
        <v>1.07</v>
      </c>
      <c r="AU29" s="10">
        <f t="shared" si="3"/>
        <v>1.1100000000000001</v>
      </c>
      <c r="AW29" s="10">
        <f t="shared" si="4"/>
        <v>1.18</v>
      </c>
      <c r="AY29" s="10">
        <f t="shared" si="5"/>
        <v>4.8950000000000005</v>
      </c>
      <c r="BA29" s="2" t="s">
        <v>233</v>
      </c>
      <c r="BB29" s="2" t="s">
        <v>14</v>
      </c>
    </row>
    <row r="30" spans="1:54">
      <c r="A30" s="4"/>
      <c r="B30" s="4"/>
      <c r="D30" s="4" t="s">
        <v>264</v>
      </c>
      <c r="F30" s="1" t="s">
        <v>1</v>
      </c>
      <c r="G30" s="2" t="s">
        <v>37</v>
      </c>
      <c r="I30" s="12">
        <v>1</v>
      </c>
      <c r="K30" s="12">
        <v>2</v>
      </c>
      <c r="M30" s="12">
        <v>2</v>
      </c>
      <c r="O30" s="12">
        <v>1</v>
      </c>
      <c r="Q30" s="12">
        <v>1</v>
      </c>
      <c r="S30" s="12">
        <v>0</v>
      </c>
      <c r="U30" s="12">
        <v>7</v>
      </c>
      <c r="W30" s="3" t="s">
        <v>51</v>
      </c>
      <c r="Y30" s="10">
        <v>1</v>
      </c>
      <c r="AA30" s="10">
        <v>2</v>
      </c>
      <c r="AC30" s="10">
        <v>2</v>
      </c>
      <c r="AE30" s="10">
        <v>1</v>
      </c>
      <c r="AG30" s="10">
        <v>1</v>
      </c>
      <c r="AI30" s="10">
        <v>0</v>
      </c>
      <c r="AK30" s="10">
        <v>7</v>
      </c>
      <c r="AM30" s="10">
        <v>1</v>
      </c>
      <c r="AO30" s="10">
        <f t="shared" si="0"/>
        <v>2.04</v>
      </c>
      <c r="AQ30" s="10">
        <f t="shared" si="1"/>
        <v>2.1</v>
      </c>
      <c r="AS30" s="10">
        <f t="shared" si="2"/>
        <v>1.07</v>
      </c>
      <c r="AU30" s="10">
        <f t="shared" si="3"/>
        <v>1.1100000000000001</v>
      </c>
      <c r="AW30" s="10">
        <f t="shared" si="4"/>
        <v>0</v>
      </c>
      <c r="AY30" s="10">
        <f t="shared" si="5"/>
        <v>7.3200000000000012</v>
      </c>
      <c r="BA30" s="2" t="s">
        <v>233</v>
      </c>
      <c r="BB30" s="2" t="s">
        <v>14</v>
      </c>
    </row>
    <row r="31" spans="1:54">
      <c r="A31" s="4"/>
      <c r="B31" s="4"/>
      <c r="D31" s="4" t="s">
        <v>263</v>
      </c>
      <c r="F31" s="1" t="s">
        <v>1</v>
      </c>
      <c r="G31" s="2" t="s">
        <v>37</v>
      </c>
      <c r="I31" s="12">
        <v>2</v>
      </c>
      <c r="K31" s="12">
        <v>3</v>
      </c>
      <c r="M31" s="12">
        <v>0</v>
      </c>
      <c r="O31" s="12">
        <v>0</v>
      </c>
      <c r="Q31" s="12">
        <v>0</v>
      </c>
      <c r="S31" s="12">
        <v>0</v>
      </c>
      <c r="U31" s="12">
        <v>5</v>
      </c>
      <c r="W31" s="3" t="s">
        <v>49</v>
      </c>
      <c r="Y31" s="10">
        <v>1</v>
      </c>
      <c r="AA31" s="10">
        <v>1.5</v>
      </c>
      <c r="AC31" s="10">
        <v>0</v>
      </c>
      <c r="AE31" s="10">
        <v>0</v>
      </c>
      <c r="AG31" s="10">
        <v>0</v>
      </c>
      <c r="AI31" s="10">
        <v>0</v>
      </c>
      <c r="AK31" s="10">
        <v>2.5</v>
      </c>
      <c r="AM31" s="10">
        <v>1</v>
      </c>
      <c r="AO31" s="10">
        <f t="shared" si="0"/>
        <v>1.53</v>
      </c>
      <c r="AQ31" s="10">
        <f t="shared" si="1"/>
        <v>0</v>
      </c>
      <c r="AS31" s="10">
        <f t="shared" si="2"/>
        <v>0</v>
      </c>
      <c r="AU31" s="10">
        <f t="shared" si="3"/>
        <v>0</v>
      </c>
      <c r="AW31" s="10">
        <f t="shared" si="4"/>
        <v>0</v>
      </c>
      <c r="AY31" s="10">
        <f t="shared" si="5"/>
        <v>2.5300000000000002</v>
      </c>
      <c r="BA31" s="2" t="s">
        <v>233</v>
      </c>
      <c r="BB31" s="2" t="s">
        <v>14</v>
      </c>
    </row>
    <row r="32" spans="1:54">
      <c r="A32" s="4"/>
      <c r="B32" s="4"/>
      <c r="D32" s="4" t="s">
        <v>262</v>
      </c>
      <c r="F32" s="1" t="s">
        <v>1</v>
      </c>
      <c r="G32" s="2" t="s">
        <v>5</v>
      </c>
      <c r="I32" s="9"/>
      <c r="K32" s="9"/>
      <c r="M32" s="9"/>
      <c r="O32" s="9"/>
      <c r="Q32" s="9"/>
      <c r="S32" s="9"/>
      <c r="U32" s="9"/>
      <c r="W32" s="3" t="s">
        <v>0</v>
      </c>
      <c r="Y32" s="11">
        <v>1</v>
      </c>
      <c r="AA32" s="11">
        <v>1</v>
      </c>
      <c r="AC32" s="11">
        <v>2</v>
      </c>
      <c r="AE32" s="11">
        <v>1</v>
      </c>
      <c r="AG32" s="11">
        <v>1</v>
      </c>
      <c r="AI32" s="11">
        <v>0</v>
      </c>
      <c r="AK32" s="11">
        <v>6</v>
      </c>
      <c r="AM32" s="11">
        <v>1</v>
      </c>
      <c r="AO32" s="11">
        <f t="shared" si="0"/>
        <v>1.02</v>
      </c>
      <c r="AP32" s="32"/>
      <c r="AQ32" s="11">
        <f t="shared" si="1"/>
        <v>2.1</v>
      </c>
      <c r="AR32" s="32"/>
      <c r="AS32" s="11">
        <f t="shared" si="2"/>
        <v>1.07</v>
      </c>
      <c r="AT32" s="32"/>
      <c r="AU32" s="11">
        <f t="shared" si="3"/>
        <v>1.1100000000000001</v>
      </c>
      <c r="AV32" s="32"/>
      <c r="AW32" s="11">
        <f t="shared" si="4"/>
        <v>0</v>
      </c>
      <c r="AX32" s="32"/>
      <c r="AY32" s="11">
        <f t="shared" si="5"/>
        <v>6.3000000000000007</v>
      </c>
      <c r="BA32" s="2" t="s">
        <v>233</v>
      </c>
      <c r="BB32" s="2" t="s">
        <v>14</v>
      </c>
    </row>
    <row r="33" spans="1:54">
      <c r="A33" s="4"/>
      <c r="B33" s="4"/>
      <c r="C33" s="8" t="s">
        <v>261</v>
      </c>
      <c r="F33" s="1" t="s">
        <v>1</v>
      </c>
      <c r="G33" s="2" t="s">
        <v>0</v>
      </c>
      <c r="I33" s="9"/>
      <c r="K33" s="9"/>
      <c r="M33" s="9"/>
      <c r="O33" s="9"/>
      <c r="Q33" s="9"/>
      <c r="S33" s="9"/>
      <c r="U33" s="9"/>
      <c r="W33" s="3" t="s">
        <v>0</v>
      </c>
      <c r="Y33" s="10">
        <v>4.5</v>
      </c>
      <c r="AA33" s="10">
        <v>6</v>
      </c>
      <c r="AC33" s="10">
        <v>5.5</v>
      </c>
      <c r="AE33" s="10">
        <v>5</v>
      </c>
      <c r="AG33" s="10">
        <v>5</v>
      </c>
      <c r="AI33" s="10">
        <v>1</v>
      </c>
      <c r="AK33" s="10">
        <v>27</v>
      </c>
      <c r="AM33" s="10">
        <v>4.5</v>
      </c>
      <c r="AO33" s="10">
        <f t="shared" si="0"/>
        <v>6.12</v>
      </c>
      <c r="AQ33" s="10">
        <f t="shared" si="1"/>
        <v>5.7750000000000004</v>
      </c>
      <c r="AS33" s="10">
        <f t="shared" si="2"/>
        <v>5.35</v>
      </c>
      <c r="AU33" s="10">
        <f t="shared" si="3"/>
        <v>5.55</v>
      </c>
      <c r="AW33" s="10">
        <f t="shared" si="4"/>
        <v>1.18</v>
      </c>
      <c r="AY33" s="10">
        <f t="shared" si="5"/>
        <v>28.475000000000005</v>
      </c>
      <c r="BA33" s="2" t="s">
        <v>0</v>
      </c>
      <c r="BB33" s="2" t="s">
        <v>0</v>
      </c>
    </row>
    <row r="34" spans="1:54">
      <c r="A34" s="4"/>
      <c r="B34" s="4"/>
      <c r="C34" s="8" t="s">
        <v>260</v>
      </c>
      <c r="F34" s="1" t="s">
        <v>1</v>
      </c>
      <c r="AO34" s="10">
        <f t="shared" si="0"/>
        <v>0</v>
      </c>
      <c r="AQ34" s="10">
        <f t="shared" si="1"/>
        <v>0</v>
      </c>
      <c r="AS34" s="10">
        <f t="shared" si="2"/>
        <v>0</v>
      </c>
      <c r="AU34" s="10">
        <f t="shared" si="3"/>
        <v>0</v>
      </c>
      <c r="AW34" s="10">
        <f t="shared" si="4"/>
        <v>0</v>
      </c>
      <c r="AY34" s="10">
        <f t="shared" si="5"/>
        <v>0</v>
      </c>
    </row>
    <row r="35" spans="1:54">
      <c r="A35" s="4"/>
      <c r="B35" s="4"/>
      <c r="D35" s="8" t="s">
        <v>259</v>
      </c>
      <c r="F35" s="1" t="s">
        <v>1</v>
      </c>
      <c r="AO35" s="10">
        <f t="shared" si="0"/>
        <v>0</v>
      </c>
      <c r="AQ35" s="10">
        <f t="shared" si="1"/>
        <v>0</v>
      </c>
      <c r="AS35" s="10">
        <f t="shared" si="2"/>
        <v>0</v>
      </c>
      <c r="AU35" s="10">
        <f t="shared" si="3"/>
        <v>0</v>
      </c>
      <c r="AW35" s="10">
        <f t="shared" si="4"/>
        <v>0</v>
      </c>
      <c r="AY35" s="10">
        <f t="shared" si="5"/>
        <v>0</v>
      </c>
    </row>
    <row r="36" spans="1:54">
      <c r="A36" s="4"/>
      <c r="B36" s="4"/>
      <c r="E36" s="4" t="s">
        <v>258</v>
      </c>
      <c r="F36" s="1" t="s">
        <v>1</v>
      </c>
      <c r="G36" s="2" t="s">
        <v>37</v>
      </c>
      <c r="I36" s="12">
        <v>1</v>
      </c>
      <c r="K36" s="12">
        <v>1</v>
      </c>
      <c r="M36" s="12">
        <v>0</v>
      </c>
      <c r="O36" s="12">
        <v>0</v>
      </c>
      <c r="Q36" s="12">
        <v>0</v>
      </c>
      <c r="S36" s="12">
        <v>0</v>
      </c>
      <c r="U36" s="12">
        <v>2</v>
      </c>
      <c r="W36" s="3" t="s">
        <v>51</v>
      </c>
      <c r="Y36" s="10">
        <v>1</v>
      </c>
      <c r="AA36" s="10">
        <v>1</v>
      </c>
      <c r="AC36" s="10">
        <v>0</v>
      </c>
      <c r="AE36" s="10">
        <v>0</v>
      </c>
      <c r="AG36" s="10">
        <v>0</v>
      </c>
      <c r="AI36" s="10">
        <v>0</v>
      </c>
      <c r="AK36" s="10">
        <v>2</v>
      </c>
      <c r="AM36" s="10">
        <v>1</v>
      </c>
      <c r="AO36" s="10">
        <f t="shared" si="0"/>
        <v>1.02</v>
      </c>
      <c r="AQ36" s="10">
        <f t="shared" si="1"/>
        <v>0</v>
      </c>
      <c r="AS36" s="10">
        <f t="shared" si="2"/>
        <v>0</v>
      </c>
      <c r="AU36" s="10">
        <f t="shared" si="3"/>
        <v>0</v>
      </c>
      <c r="AW36" s="10">
        <f t="shared" si="4"/>
        <v>0</v>
      </c>
      <c r="AY36" s="10">
        <f t="shared" si="5"/>
        <v>2.02</v>
      </c>
      <c r="BA36" s="2" t="s">
        <v>233</v>
      </c>
      <c r="BB36" s="2" t="s">
        <v>3</v>
      </c>
    </row>
    <row r="37" spans="1:54">
      <c r="A37" s="4"/>
      <c r="B37" s="4"/>
      <c r="E37" s="4" t="s">
        <v>257</v>
      </c>
      <c r="F37" s="1" t="s">
        <v>1</v>
      </c>
      <c r="G37" s="2" t="s">
        <v>37</v>
      </c>
      <c r="I37" s="12">
        <v>1</v>
      </c>
      <c r="K37" s="12">
        <v>1</v>
      </c>
      <c r="M37" s="12">
        <v>0</v>
      </c>
      <c r="O37" s="12">
        <v>0</v>
      </c>
      <c r="Q37" s="12">
        <v>0</v>
      </c>
      <c r="S37" s="12">
        <v>0</v>
      </c>
      <c r="U37" s="12">
        <v>2</v>
      </c>
      <c r="W37" s="3" t="s">
        <v>49</v>
      </c>
      <c r="Y37" s="10">
        <v>0.5</v>
      </c>
      <c r="AA37" s="10">
        <v>0.5</v>
      </c>
      <c r="AC37" s="10">
        <v>0</v>
      </c>
      <c r="AE37" s="10">
        <v>0</v>
      </c>
      <c r="AG37" s="10">
        <v>0</v>
      </c>
      <c r="AI37" s="10">
        <v>0</v>
      </c>
      <c r="AK37" s="10">
        <v>1</v>
      </c>
      <c r="AM37" s="10">
        <v>0.5</v>
      </c>
      <c r="AO37" s="10">
        <f t="shared" si="0"/>
        <v>0.51</v>
      </c>
      <c r="AQ37" s="10">
        <f t="shared" si="1"/>
        <v>0</v>
      </c>
      <c r="AS37" s="10">
        <f t="shared" si="2"/>
        <v>0</v>
      </c>
      <c r="AU37" s="10">
        <f t="shared" si="3"/>
        <v>0</v>
      </c>
      <c r="AW37" s="10">
        <f t="shared" si="4"/>
        <v>0</v>
      </c>
      <c r="AY37" s="10">
        <f t="shared" si="5"/>
        <v>1.01</v>
      </c>
      <c r="BA37" s="2" t="s">
        <v>233</v>
      </c>
      <c r="BB37" s="2" t="s">
        <v>3</v>
      </c>
    </row>
    <row r="38" spans="1:54">
      <c r="A38" s="4"/>
      <c r="B38" s="4"/>
      <c r="E38" s="4" t="s">
        <v>256</v>
      </c>
      <c r="F38" s="1" t="s">
        <v>1</v>
      </c>
      <c r="G38" s="2" t="s">
        <v>5</v>
      </c>
      <c r="I38" s="9"/>
      <c r="K38" s="9"/>
      <c r="M38" s="9"/>
      <c r="O38" s="9"/>
      <c r="Q38" s="9"/>
      <c r="S38" s="9"/>
      <c r="U38" s="9"/>
      <c r="W38" s="3" t="s">
        <v>0</v>
      </c>
      <c r="Y38" s="10">
        <v>1</v>
      </c>
      <c r="AA38" s="10">
        <v>1</v>
      </c>
      <c r="AC38" s="10">
        <v>1</v>
      </c>
      <c r="AE38" s="10">
        <v>0</v>
      </c>
      <c r="AG38" s="10">
        <v>0</v>
      </c>
      <c r="AI38" s="10">
        <v>0</v>
      </c>
      <c r="AK38" s="10">
        <v>3</v>
      </c>
      <c r="AM38" s="10">
        <v>1</v>
      </c>
      <c r="AO38" s="10">
        <f t="shared" si="0"/>
        <v>1.02</v>
      </c>
      <c r="AQ38" s="10">
        <f t="shared" si="1"/>
        <v>1.05</v>
      </c>
      <c r="AS38" s="10">
        <f t="shared" si="2"/>
        <v>0</v>
      </c>
      <c r="AU38" s="10">
        <f t="shared" si="3"/>
        <v>0</v>
      </c>
      <c r="AW38" s="10">
        <f t="shared" si="4"/>
        <v>0</v>
      </c>
      <c r="AY38" s="10">
        <f t="shared" si="5"/>
        <v>3.0700000000000003</v>
      </c>
      <c r="BA38" s="2" t="s">
        <v>233</v>
      </c>
      <c r="BB38" s="2" t="s">
        <v>14</v>
      </c>
    </row>
    <row r="39" spans="1:54">
      <c r="A39" s="4"/>
      <c r="B39" s="4"/>
      <c r="E39" s="4" t="s">
        <v>255</v>
      </c>
      <c r="F39" s="1" t="s">
        <v>1</v>
      </c>
      <c r="G39" s="2" t="s">
        <v>5</v>
      </c>
      <c r="I39" s="9"/>
      <c r="K39" s="9"/>
      <c r="M39" s="9"/>
      <c r="O39" s="9"/>
      <c r="Q39" s="9"/>
      <c r="S39" s="9"/>
      <c r="U39" s="9"/>
      <c r="W39" s="3" t="s">
        <v>0</v>
      </c>
      <c r="Y39" s="11">
        <v>0</v>
      </c>
      <c r="AA39" s="11">
        <v>2</v>
      </c>
      <c r="AC39" s="11">
        <v>1</v>
      </c>
      <c r="AE39" s="11">
        <v>0</v>
      </c>
      <c r="AG39" s="11">
        <v>0</v>
      </c>
      <c r="AI39" s="11">
        <v>0</v>
      </c>
      <c r="AK39" s="11">
        <v>3</v>
      </c>
      <c r="AM39" s="11">
        <v>0</v>
      </c>
      <c r="AO39" s="11">
        <f t="shared" si="0"/>
        <v>2.04</v>
      </c>
      <c r="AP39" s="32"/>
      <c r="AQ39" s="11">
        <f t="shared" si="1"/>
        <v>1.05</v>
      </c>
      <c r="AR39" s="32"/>
      <c r="AS39" s="11">
        <f t="shared" si="2"/>
        <v>0</v>
      </c>
      <c r="AT39" s="32"/>
      <c r="AU39" s="11">
        <f t="shared" si="3"/>
        <v>0</v>
      </c>
      <c r="AV39" s="32"/>
      <c r="AW39" s="11">
        <f t="shared" si="4"/>
        <v>0</v>
      </c>
      <c r="AX39" s="32"/>
      <c r="AY39" s="11">
        <f t="shared" si="5"/>
        <v>3.09</v>
      </c>
      <c r="BA39" s="2" t="s">
        <v>233</v>
      </c>
      <c r="BB39" s="2" t="s">
        <v>14</v>
      </c>
    </row>
    <row r="40" spans="1:54">
      <c r="A40" s="4"/>
      <c r="B40" s="4"/>
      <c r="D40" s="8" t="s">
        <v>254</v>
      </c>
      <c r="F40" s="1" t="s">
        <v>1</v>
      </c>
      <c r="G40" s="2" t="s">
        <v>0</v>
      </c>
      <c r="I40" s="9"/>
      <c r="K40" s="9"/>
      <c r="M40" s="9"/>
      <c r="O40" s="9"/>
      <c r="Q40" s="9"/>
      <c r="S40" s="9"/>
      <c r="U40" s="9"/>
      <c r="W40" s="3" t="s">
        <v>0</v>
      </c>
      <c r="Y40" s="10">
        <v>2.5</v>
      </c>
      <c r="AA40" s="10">
        <v>4.5</v>
      </c>
      <c r="AC40" s="10">
        <v>2</v>
      </c>
      <c r="AE40" s="10">
        <v>0</v>
      </c>
      <c r="AG40" s="10">
        <v>0</v>
      </c>
      <c r="AI40" s="10">
        <v>0</v>
      </c>
      <c r="AK40" s="10">
        <v>9</v>
      </c>
      <c r="AM40" s="10">
        <v>2.5</v>
      </c>
      <c r="AO40" s="10">
        <f t="shared" si="0"/>
        <v>4.59</v>
      </c>
      <c r="AQ40" s="10">
        <f t="shared" si="1"/>
        <v>2.1</v>
      </c>
      <c r="AS40" s="10">
        <f t="shared" si="2"/>
        <v>0</v>
      </c>
      <c r="AU40" s="10">
        <f t="shared" si="3"/>
        <v>0</v>
      </c>
      <c r="AW40" s="10">
        <f t="shared" si="4"/>
        <v>0</v>
      </c>
      <c r="AY40" s="10">
        <f t="shared" si="5"/>
        <v>9.19</v>
      </c>
      <c r="BA40" s="2" t="s">
        <v>0</v>
      </c>
      <c r="BB40" s="2" t="s">
        <v>0</v>
      </c>
    </row>
    <row r="41" spans="1:54">
      <c r="A41" s="4"/>
      <c r="B41" s="4"/>
      <c r="C41" s="8" t="s">
        <v>253</v>
      </c>
      <c r="F41" s="1" t="s">
        <v>1</v>
      </c>
      <c r="AO41" s="10">
        <f t="shared" si="0"/>
        <v>0</v>
      </c>
      <c r="AQ41" s="10">
        <f t="shared" si="1"/>
        <v>0</v>
      </c>
      <c r="AS41" s="10">
        <f t="shared" si="2"/>
        <v>0</v>
      </c>
      <c r="AU41" s="10">
        <f t="shared" si="3"/>
        <v>0</v>
      </c>
      <c r="AW41" s="10">
        <f t="shared" si="4"/>
        <v>0</v>
      </c>
      <c r="AY41" s="10">
        <f t="shared" si="5"/>
        <v>0</v>
      </c>
    </row>
    <row r="42" spans="1:54">
      <c r="A42" s="4"/>
      <c r="B42" s="4"/>
      <c r="D42" s="4" t="s">
        <v>252</v>
      </c>
      <c r="F42" s="1" t="s">
        <v>1</v>
      </c>
      <c r="G42" s="2" t="s">
        <v>5</v>
      </c>
      <c r="I42" s="9"/>
      <c r="K42" s="9"/>
      <c r="M42" s="9"/>
      <c r="O42" s="9"/>
      <c r="Q42" s="9"/>
      <c r="S42" s="9"/>
      <c r="U42" s="9"/>
      <c r="W42" s="3" t="s">
        <v>0</v>
      </c>
      <c r="Y42" s="10">
        <v>0</v>
      </c>
      <c r="AA42" s="10">
        <v>2</v>
      </c>
      <c r="AC42" s="10">
        <v>2</v>
      </c>
      <c r="AE42" s="10">
        <v>0</v>
      </c>
      <c r="AG42" s="10">
        <v>0</v>
      </c>
      <c r="AI42" s="10">
        <v>0</v>
      </c>
      <c r="AK42" s="10">
        <v>4</v>
      </c>
      <c r="AM42" s="10">
        <v>0</v>
      </c>
      <c r="AO42" s="10">
        <f t="shared" si="0"/>
        <v>2.04</v>
      </c>
      <c r="AQ42" s="10">
        <f t="shared" si="1"/>
        <v>2.1</v>
      </c>
      <c r="AS42" s="10">
        <f t="shared" si="2"/>
        <v>0</v>
      </c>
      <c r="AU42" s="10">
        <f t="shared" si="3"/>
        <v>0</v>
      </c>
      <c r="AW42" s="10">
        <f t="shared" si="4"/>
        <v>0</v>
      </c>
      <c r="AY42" s="10">
        <f t="shared" si="5"/>
        <v>4.1400000000000006</v>
      </c>
      <c r="BA42" s="2" t="s">
        <v>233</v>
      </c>
      <c r="BB42" s="2" t="s">
        <v>14</v>
      </c>
    </row>
    <row r="43" spans="1:54">
      <c r="A43" s="4"/>
      <c r="B43" s="4"/>
      <c r="D43" s="4" t="s">
        <v>251</v>
      </c>
      <c r="F43" s="1" t="s">
        <v>1</v>
      </c>
      <c r="G43" s="2" t="s">
        <v>5</v>
      </c>
      <c r="I43" s="9"/>
      <c r="K43" s="9"/>
      <c r="M43" s="9"/>
      <c r="O43" s="9"/>
      <c r="Q43" s="9"/>
      <c r="S43" s="9"/>
      <c r="U43" s="9"/>
      <c r="W43" s="3" t="s">
        <v>0</v>
      </c>
      <c r="Y43" s="10">
        <v>0</v>
      </c>
      <c r="AA43" s="10">
        <v>0</v>
      </c>
      <c r="AC43" s="10">
        <v>1</v>
      </c>
      <c r="AE43" s="10">
        <v>1</v>
      </c>
      <c r="AG43" s="10">
        <v>1</v>
      </c>
      <c r="AI43" s="10">
        <v>0</v>
      </c>
      <c r="AK43" s="10">
        <v>3</v>
      </c>
      <c r="AM43" s="10">
        <v>0</v>
      </c>
      <c r="AO43" s="10">
        <f t="shared" si="0"/>
        <v>0</v>
      </c>
      <c r="AQ43" s="10">
        <f t="shared" si="1"/>
        <v>1.05</v>
      </c>
      <c r="AS43" s="10">
        <f t="shared" si="2"/>
        <v>1.07</v>
      </c>
      <c r="AU43" s="10">
        <f t="shared" si="3"/>
        <v>1.1100000000000001</v>
      </c>
      <c r="AW43" s="10">
        <f t="shared" si="4"/>
        <v>0</v>
      </c>
      <c r="AY43" s="10">
        <f t="shared" si="5"/>
        <v>3.2300000000000004</v>
      </c>
      <c r="BA43" s="2" t="s">
        <v>233</v>
      </c>
      <c r="BB43" s="2" t="s">
        <v>14</v>
      </c>
    </row>
    <row r="44" spans="1:54">
      <c r="A44" s="4"/>
      <c r="B44" s="4"/>
      <c r="D44" s="4" t="s">
        <v>250</v>
      </c>
      <c r="F44" s="1" t="s">
        <v>1</v>
      </c>
      <c r="G44" s="2" t="s">
        <v>37</v>
      </c>
      <c r="I44" s="12">
        <v>1</v>
      </c>
      <c r="K44" s="12">
        <v>1</v>
      </c>
      <c r="M44" s="12">
        <v>1</v>
      </c>
      <c r="O44" s="12">
        <v>0</v>
      </c>
      <c r="Q44" s="12">
        <v>0</v>
      </c>
      <c r="S44" s="12">
        <v>0</v>
      </c>
      <c r="U44" s="12">
        <v>3</v>
      </c>
      <c r="W44" s="3" t="s">
        <v>49</v>
      </c>
      <c r="Y44" s="11">
        <v>0.5</v>
      </c>
      <c r="AA44" s="11">
        <v>0.5</v>
      </c>
      <c r="AC44" s="11">
        <v>0.5</v>
      </c>
      <c r="AE44" s="11">
        <v>0</v>
      </c>
      <c r="AG44" s="11">
        <v>0</v>
      </c>
      <c r="AI44" s="11">
        <v>0</v>
      </c>
      <c r="AK44" s="11">
        <v>1.5</v>
      </c>
      <c r="AM44" s="11">
        <v>0.5</v>
      </c>
      <c r="AN44" s="32"/>
      <c r="AO44" s="11">
        <f t="shared" si="0"/>
        <v>0.51</v>
      </c>
      <c r="AP44" s="32"/>
      <c r="AQ44" s="11">
        <f t="shared" si="1"/>
        <v>0.52500000000000002</v>
      </c>
      <c r="AR44" s="32"/>
      <c r="AS44" s="11">
        <f t="shared" si="2"/>
        <v>0</v>
      </c>
      <c r="AT44" s="32"/>
      <c r="AU44" s="11">
        <f t="shared" si="3"/>
        <v>0</v>
      </c>
      <c r="AV44" s="32"/>
      <c r="AW44" s="11">
        <f t="shared" si="4"/>
        <v>0</v>
      </c>
      <c r="AX44" s="32"/>
      <c r="AY44" s="11">
        <f t="shared" si="5"/>
        <v>1.5350000000000001</v>
      </c>
      <c r="BA44" s="2" t="s">
        <v>233</v>
      </c>
      <c r="BB44" s="2" t="s">
        <v>14</v>
      </c>
    </row>
    <row r="45" spans="1:54">
      <c r="A45" s="4"/>
      <c r="B45" s="4"/>
      <c r="C45" s="8" t="s">
        <v>249</v>
      </c>
      <c r="F45" s="1" t="s">
        <v>1</v>
      </c>
      <c r="G45" s="2" t="s">
        <v>0</v>
      </c>
      <c r="I45" s="9"/>
      <c r="K45" s="9"/>
      <c r="M45" s="9"/>
      <c r="O45" s="9"/>
      <c r="Q45" s="9"/>
      <c r="S45" s="9"/>
      <c r="U45" s="9"/>
      <c r="W45" s="3" t="s">
        <v>0</v>
      </c>
      <c r="Y45" s="10">
        <v>0.5</v>
      </c>
      <c r="AA45" s="10">
        <v>2.5</v>
      </c>
      <c r="AC45" s="10">
        <v>3.5</v>
      </c>
      <c r="AE45" s="10">
        <v>1</v>
      </c>
      <c r="AG45" s="10">
        <v>1</v>
      </c>
      <c r="AI45" s="10">
        <v>0</v>
      </c>
      <c r="AK45" s="10">
        <v>8.5</v>
      </c>
      <c r="AM45" s="10">
        <v>0.5</v>
      </c>
      <c r="AO45" s="10">
        <f t="shared" si="0"/>
        <v>2.5499999999999998</v>
      </c>
      <c r="AQ45" s="10">
        <f t="shared" si="1"/>
        <v>3.6749999999999998</v>
      </c>
      <c r="AS45" s="10">
        <f t="shared" si="2"/>
        <v>1.07</v>
      </c>
      <c r="AU45" s="10">
        <f t="shared" si="3"/>
        <v>1.1100000000000001</v>
      </c>
      <c r="AW45" s="10">
        <f t="shared" si="4"/>
        <v>0</v>
      </c>
      <c r="AY45" s="10">
        <f t="shared" si="5"/>
        <v>8.9049999999999994</v>
      </c>
      <c r="BA45" s="2" t="s">
        <v>0</v>
      </c>
      <c r="BB45" s="2" t="s">
        <v>0</v>
      </c>
    </row>
    <row r="46" spans="1:54">
      <c r="A46" s="4"/>
      <c r="B46" s="4"/>
      <c r="C46" s="8" t="s">
        <v>248</v>
      </c>
      <c r="F46" s="1" t="s">
        <v>1</v>
      </c>
      <c r="AO46" s="10">
        <f t="shared" si="0"/>
        <v>0</v>
      </c>
      <c r="AQ46" s="10">
        <f t="shared" si="1"/>
        <v>0</v>
      </c>
      <c r="AS46" s="10">
        <f t="shared" si="2"/>
        <v>0</v>
      </c>
      <c r="AU46" s="10">
        <f t="shared" si="3"/>
        <v>0</v>
      </c>
      <c r="AW46" s="10">
        <f t="shared" si="4"/>
        <v>0</v>
      </c>
      <c r="AY46" s="10">
        <f t="shared" si="5"/>
        <v>0</v>
      </c>
    </row>
    <row r="47" spans="1:54">
      <c r="A47" s="4"/>
      <c r="B47" s="4"/>
      <c r="D47" s="4" t="s">
        <v>247</v>
      </c>
      <c r="F47" s="1" t="s">
        <v>1</v>
      </c>
      <c r="G47" s="2" t="s">
        <v>5</v>
      </c>
      <c r="I47" s="9"/>
      <c r="K47" s="9"/>
      <c r="M47" s="9"/>
      <c r="O47" s="9"/>
      <c r="Q47" s="9"/>
      <c r="S47" s="9"/>
      <c r="U47" s="9"/>
      <c r="W47" s="3" t="s">
        <v>0</v>
      </c>
      <c r="Y47" s="10">
        <v>1</v>
      </c>
      <c r="AA47" s="10">
        <v>1</v>
      </c>
      <c r="AC47" s="10">
        <v>0</v>
      </c>
      <c r="AE47" s="10">
        <v>0</v>
      </c>
      <c r="AG47" s="10">
        <v>0</v>
      </c>
      <c r="AI47" s="10">
        <v>0</v>
      </c>
      <c r="AK47" s="10">
        <v>2</v>
      </c>
      <c r="AM47" s="10">
        <v>1</v>
      </c>
      <c r="AO47" s="10">
        <f t="shared" si="0"/>
        <v>1.02</v>
      </c>
      <c r="AQ47" s="10">
        <f t="shared" si="1"/>
        <v>0</v>
      </c>
      <c r="AS47" s="10">
        <f t="shared" si="2"/>
        <v>0</v>
      </c>
      <c r="AU47" s="10">
        <f t="shared" si="3"/>
        <v>0</v>
      </c>
      <c r="AW47" s="10">
        <f t="shared" si="4"/>
        <v>0</v>
      </c>
      <c r="AY47" s="10">
        <f t="shared" si="5"/>
        <v>2.02</v>
      </c>
      <c r="BA47" s="2" t="s">
        <v>233</v>
      </c>
      <c r="BB47" s="2" t="s">
        <v>14</v>
      </c>
    </row>
    <row r="48" spans="1:54">
      <c r="A48" s="4"/>
      <c r="B48" s="4"/>
      <c r="D48" s="4" t="s">
        <v>246</v>
      </c>
      <c r="F48" s="1" t="s">
        <v>1</v>
      </c>
      <c r="G48" s="2" t="s">
        <v>37</v>
      </c>
      <c r="I48" s="12">
        <v>0</v>
      </c>
      <c r="K48" s="12">
        <v>1</v>
      </c>
      <c r="M48" s="12">
        <v>1</v>
      </c>
      <c r="O48" s="12">
        <v>1</v>
      </c>
      <c r="Q48" s="12">
        <v>0</v>
      </c>
      <c r="S48" s="12">
        <v>0</v>
      </c>
      <c r="U48" s="12">
        <v>3</v>
      </c>
      <c r="W48" s="3" t="s">
        <v>49</v>
      </c>
      <c r="Y48" s="11">
        <v>0</v>
      </c>
      <c r="AA48" s="11">
        <v>0.5</v>
      </c>
      <c r="AC48" s="11">
        <v>0.5</v>
      </c>
      <c r="AE48" s="11">
        <v>0.5</v>
      </c>
      <c r="AG48" s="11">
        <v>0</v>
      </c>
      <c r="AI48" s="11">
        <v>0</v>
      </c>
      <c r="AK48" s="11">
        <v>1.5</v>
      </c>
      <c r="AM48" s="11">
        <v>0</v>
      </c>
      <c r="AO48" s="11">
        <f t="shared" si="0"/>
        <v>0.51</v>
      </c>
      <c r="AP48" s="32"/>
      <c r="AQ48" s="11">
        <f t="shared" si="1"/>
        <v>0.52500000000000002</v>
      </c>
      <c r="AR48" s="32"/>
      <c r="AS48" s="11">
        <f t="shared" si="2"/>
        <v>0.53500000000000003</v>
      </c>
      <c r="AT48" s="32"/>
      <c r="AU48" s="11">
        <f t="shared" si="3"/>
        <v>0</v>
      </c>
      <c r="AV48" s="32"/>
      <c r="AW48" s="11">
        <f t="shared" si="4"/>
        <v>0</v>
      </c>
      <c r="AX48" s="32"/>
      <c r="AY48" s="11">
        <f t="shared" si="5"/>
        <v>1.5700000000000003</v>
      </c>
      <c r="BA48" s="2" t="s">
        <v>233</v>
      </c>
      <c r="BB48" s="2" t="s">
        <v>14</v>
      </c>
    </row>
    <row r="49" spans="1:54">
      <c r="A49" s="4"/>
      <c r="C49" s="8" t="s">
        <v>245</v>
      </c>
      <c r="F49" s="1" t="s">
        <v>1</v>
      </c>
      <c r="G49" s="2" t="s">
        <v>0</v>
      </c>
      <c r="I49" s="9"/>
      <c r="K49" s="9"/>
      <c r="M49" s="9"/>
      <c r="O49" s="9"/>
      <c r="Q49" s="9"/>
      <c r="S49" s="9"/>
      <c r="U49" s="9"/>
      <c r="W49" s="3" t="s">
        <v>0</v>
      </c>
      <c r="Y49" s="11">
        <v>1</v>
      </c>
      <c r="AA49" s="11">
        <v>1.5</v>
      </c>
      <c r="AC49" s="11">
        <v>0.5</v>
      </c>
      <c r="AE49" s="11">
        <v>0.5</v>
      </c>
      <c r="AG49" s="11">
        <v>0</v>
      </c>
      <c r="AI49" s="11">
        <v>0</v>
      </c>
      <c r="AK49" s="11">
        <v>3.5</v>
      </c>
      <c r="AM49" s="11">
        <v>1</v>
      </c>
      <c r="AO49" s="34">
        <f t="shared" si="0"/>
        <v>1.53</v>
      </c>
      <c r="AP49" s="33"/>
      <c r="AQ49" s="34">
        <f t="shared" si="1"/>
        <v>0.52500000000000002</v>
      </c>
      <c r="AR49" s="33"/>
      <c r="AS49" s="34">
        <f t="shared" si="2"/>
        <v>0.53500000000000003</v>
      </c>
      <c r="AT49" s="33"/>
      <c r="AU49" s="34">
        <f t="shared" si="3"/>
        <v>0</v>
      </c>
      <c r="AV49" s="33"/>
      <c r="AW49" s="34">
        <f t="shared" si="4"/>
        <v>0</v>
      </c>
      <c r="AX49" s="33"/>
      <c r="AY49" s="34">
        <f t="shared" si="5"/>
        <v>3.5900000000000003</v>
      </c>
      <c r="BA49" s="2" t="s">
        <v>0</v>
      </c>
      <c r="BB49" s="2" t="s">
        <v>0</v>
      </c>
    </row>
    <row r="50" spans="1:54">
      <c r="A50" s="4"/>
      <c r="B50" s="8" t="s">
        <v>34</v>
      </c>
      <c r="F50" s="1" t="s">
        <v>1</v>
      </c>
      <c r="G50" s="2" t="s">
        <v>0</v>
      </c>
      <c r="I50" s="9"/>
      <c r="K50" s="9"/>
      <c r="M50" s="9"/>
      <c r="O50" s="9"/>
      <c r="Q50" s="9"/>
      <c r="S50" s="9"/>
      <c r="U50" s="9"/>
      <c r="W50" s="3" t="s">
        <v>0</v>
      </c>
      <c r="Y50" s="10">
        <v>8.5</v>
      </c>
      <c r="AA50" s="10">
        <v>19.5</v>
      </c>
      <c r="AC50" s="10">
        <v>81.75</v>
      </c>
      <c r="AE50" s="10">
        <v>55.75</v>
      </c>
      <c r="AG50" s="10">
        <v>9.25</v>
      </c>
      <c r="AI50" s="10">
        <v>4.25</v>
      </c>
      <c r="AK50" s="10">
        <v>179</v>
      </c>
      <c r="AM50" s="10">
        <v>8.5</v>
      </c>
      <c r="AO50" s="10">
        <f t="shared" si="0"/>
        <v>19.89</v>
      </c>
      <c r="AQ50" s="10">
        <f t="shared" si="1"/>
        <v>85.837500000000006</v>
      </c>
      <c r="AS50" s="10">
        <f t="shared" si="2"/>
        <v>59.652500000000003</v>
      </c>
      <c r="AU50" s="10">
        <f t="shared" si="3"/>
        <v>10.2675</v>
      </c>
      <c r="AW50" s="10">
        <f t="shared" si="4"/>
        <v>5.0149999999999997</v>
      </c>
      <c r="AY50" s="10">
        <f t="shared" si="5"/>
        <v>189.16249999999999</v>
      </c>
      <c r="BA50" s="2" t="s">
        <v>0</v>
      </c>
      <c r="BB50" s="2" t="s">
        <v>0</v>
      </c>
    </row>
    <row r="51" spans="1:54">
      <c r="A51" s="4"/>
      <c r="B51" s="8" t="s">
        <v>33</v>
      </c>
      <c r="F51" s="1" t="s">
        <v>1</v>
      </c>
      <c r="AO51" s="10">
        <f t="shared" si="0"/>
        <v>0</v>
      </c>
      <c r="AQ51" s="10">
        <f t="shared" si="1"/>
        <v>0</v>
      </c>
      <c r="AS51" s="10">
        <f t="shared" si="2"/>
        <v>0</v>
      </c>
      <c r="AU51" s="10">
        <f t="shared" si="3"/>
        <v>0</v>
      </c>
      <c r="AW51" s="10">
        <f t="shared" si="4"/>
        <v>0</v>
      </c>
      <c r="AY51" s="10">
        <f t="shared" si="5"/>
        <v>0</v>
      </c>
    </row>
    <row r="52" spans="1:54">
      <c r="A52" s="4"/>
      <c r="C52" s="8" t="s">
        <v>244</v>
      </c>
      <c r="F52" s="1" t="s">
        <v>1</v>
      </c>
      <c r="AO52" s="10">
        <f t="shared" si="0"/>
        <v>0</v>
      </c>
      <c r="AQ52" s="10">
        <f t="shared" si="1"/>
        <v>0</v>
      </c>
      <c r="AS52" s="10">
        <f t="shared" si="2"/>
        <v>0</v>
      </c>
      <c r="AU52" s="10">
        <f t="shared" si="3"/>
        <v>0</v>
      </c>
      <c r="AW52" s="10">
        <f t="shared" si="4"/>
        <v>0</v>
      </c>
      <c r="AY52" s="10">
        <f t="shared" si="5"/>
        <v>0</v>
      </c>
    </row>
    <row r="53" spans="1:54">
      <c r="A53" s="4"/>
      <c r="D53" s="4" t="s">
        <v>243</v>
      </c>
      <c r="F53" s="1" t="s">
        <v>1</v>
      </c>
      <c r="G53" s="2" t="s">
        <v>16</v>
      </c>
      <c r="I53" s="12"/>
      <c r="K53" s="12"/>
      <c r="M53" s="12">
        <v>1</v>
      </c>
      <c r="O53" s="12">
        <v>1</v>
      </c>
      <c r="Q53" s="12">
        <v>1</v>
      </c>
      <c r="S53" s="12">
        <v>1</v>
      </c>
      <c r="U53" s="12">
        <v>4</v>
      </c>
      <c r="W53" s="3" t="s">
        <v>18</v>
      </c>
      <c r="Y53" s="10" t="s">
        <v>423</v>
      </c>
      <c r="AA53" s="10">
        <v>0</v>
      </c>
      <c r="AC53" s="10">
        <v>3.6</v>
      </c>
      <c r="AE53" s="10">
        <v>3.6</v>
      </c>
      <c r="AG53" s="10">
        <v>3.6</v>
      </c>
      <c r="AI53" s="10">
        <v>3.6</v>
      </c>
      <c r="AK53" s="10">
        <v>14.4</v>
      </c>
      <c r="AM53" s="10" t="s">
        <v>423</v>
      </c>
      <c r="AO53" s="10">
        <f t="shared" si="0"/>
        <v>0</v>
      </c>
      <c r="AQ53" s="10">
        <f t="shared" si="1"/>
        <v>3.7800000000000002</v>
      </c>
      <c r="AS53" s="10">
        <f t="shared" si="2"/>
        <v>3.8520000000000003</v>
      </c>
      <c r="AU53" s="10">
        <f t="shared" si="3"/>
        <v>3.996</v>
      </c>
      <c r="AW53" s="10">
        <f t="shared" si="4"/>
        <v>4.2480000000000002</v>
      </c>
      <c r="AY53" s="10">
        <f t="shared" si="5"/>
        <v>15.876000000000001</v>
      </c>
      <c r="BA53" s="2" t="s">
        <v>233</v>
      </c>
      <c r="BB53" s="2" t="s">
        <v>14</v>
      </c>
    </row>
    <row r="54" spans="1:54">
      <c r="A54" s="4"/>
      <c r="D54" s="4" t="s">
        <v>242</v>
      </c>
      <c r="F54" s="1" t="s">
        <v>1</v>
      </c>
      <c r="G54" s="2" t="s">
        <v>16</v>
      </c>
      <c r="I54" s="12"/>
      <c r="K54" s="12"/>
      <c r="M54" s="12">
        <v>1</v>
      </c>
      <c r="O54" s="12">
        <v>1</v>
      </c>
      <c r="Q54" s="12">
        <v>1</v>
      </c>
      <c r="S54" s="12">
        <v>1</v>
      </c>
      <c r="U54" s="12">
        <v>4</v>
      </c>
      <c r="W54" s="3" t="s">
        <v>18</v>
      </c>
      <c r="Y54" s="10" t="s">
        <v>423</v>
      </c>
      <c r="AA54" s="10">
        <v>0</v>
      </c>
      <c r="AC54" s="10">
        <v>3.6</v>
      </c>
      <c r="AE54" s="10">
        <v>3.6</v>
      </c>
      <c r="AG54" s="10">
        <v>3.6</v>
      </c>
      <c r="AI54" s="10">
        <v>3.6</v>
      </c>
      <c r="AK54" s="10">
        <v>14.4</v>
      </c>
      <c r="AM54" s="10" t="s">
        <v>423</v>
      </c>
      <c r="AO54" s="10">
        <f t="shared" si="0"/>
        <v>0</v>
      </c>
      <c r="AQ54" s="10">
        <f t="shared" si="1"/>
        <v>3.7800000000000002</v>
      </c>
      <c r="AS54" s="10">
        <f t="shared" si="2"/>
        <v>3.8520000000000003</v>
      </c>
      <c r="AU54" s="10">
        <f t="shared" si="3"/>
        <v>3.996</v>
      </c>
      <c r="AW54" s="10">
        <f t="shared" si="4"/>
        <v>4.2480000000000002</v>
      </c>
      <c r="AY54" s="10">
        <f t="shared" si="5"/>
        <v>15.876000000000001</v>
      </c>
      <c r="BA54" s="2" t="s">
        <v>233</v>
      </c>
      <c r="BB54" s="2" t="s">
        <v>14</v>
      </c>
    </row>
    <row r="55" spans="1:54">
      <c r="A55" s="4"/>
      <c r="D55" s="4" t="s">
        <v>241</v>
      </c>
      <c r="F55" s="1" t="s">
        <v>1</v>
      </c>
      <c r="G55" s="2" t="s">
        <v>16</v>
      </c>
      <c r="I55" s="12"/>
      <c r="K55" s="12"/>
      <c r="M55" s="12">
        <v>1</v>
      </c>
      <c r="O55" s="12">
        <v>1</v>
      </c>
      <c r="Q55" s="12">
        <v>1</v>
      </c>
      <c r="S55" s="12">
        <v>1</v>
      </c>
      <c r="U55" s="12">
        <v>4</v>
      </c>
      <c r="W55" s="3" t="s">
        <v>18</v>
      </c>
      <c r="Y55" s="10" t="s">
        <v>423</v>
      </c>
      <c r="AA55" s="10">
        <v>0</v>
      </c>
      <c r="AC55" s="10">
        <v>3.6</v>
      </c>
      <c r="AE55" s="10">
        <v>3.6</v>
      </c>
      <c r="AG55" s="10">
        <v>3.6</v>
      </c>
      <c r="AI55" s="10">
        <v>3.6</v>
      </c>
      <c r="AK55" s="10">
        <v>14.4</v>
      </c>
      <c r="AM55" s="10" t="s">
        <v>423</v>
      </c>
      <c r="AO55" s="10">
        <f t="shared" si="0"/>
        <v>0</v>
      </c>
      <c r="AQ55" s="10">
        <f t="shared" si="1"/>
        <v>3.7800000000000002</v>
      </c>
      <c r="AS55" s="10">
        <f t="shared" si="2"/>
        <v>3.8520000000000003</v>
      </c>
      <c r="AU55" s="10">
        <f t="shared" si="3"/>
        <v>3.996</v>
      </c>
      <c r="AW55" s="10">
        <f t="shared" si="4"/>
        <v>4.2480000000000002</v>
      </c>
      <c r="AY55" s="10">
        <f t="shared" si="5"/>
        <v>15.876000000000001</v>
      </c>
      <c r="BA55" s="2" t="s">
        <v>233</v>
      </c>
      <c r="BB55" s="2" t="s">
        <v>14</v>
      </c>
    </row>
    <row r="56" spans="1:54">
      <c r="A56" s="4"/>
      <c r="D56" s="4" t="s">
        <v>240</v>
      </c>
      <c r="F56" s="1" t="s">
        <v>1</v>
      </c>
      <c r="G56" s="2" t="s">
        <v>16</v>
      </c>
      <c r="I56" s="12"/>
      <c r="K56" s="12"/>
      <c r="M56" s="12">
        <v>1</v>
      </c>
      <c r="O56" s="12">
        <v>1</v>
      </c>
      <c r="Q56" s="12">
        <v>1</v>
      </c>
      <c r="S56" s="12">
        <v>1</v>
      </c>
      <c r="U56" s="12">
        <v>4</v>
      </c>
      <c r="W56" s="3" t="s">
        <v>18</v>
      </c>
      <c r="Y56" s="10" t="s">
        <v>423</v>
      </c>
      <c r="AA56" s="10">
        <v>0</v>
      </c>
      <c r="AC56" s="10">
        <v>3.6</v>
      </c>
      <c r="AE56" s="10">
        <v>3.6</v>
      </c>
      <c r="AG56" s="10">
        <v>3.6</v>
      </c>
      <c r="AI56" s="10">
        <v>3.6</v>
      </c>
      <c r="AK56" s="10">
        <v>14.4</v>
      </c>
      <c r="AM56" s="10" t="s">
        <v>423</v>
      </c>
      <c r="AO56" s="10">
        <f t="shared" si="0"/>
        <v>0</v>
      </c>
      <c r="AQ56" s="10">
        <f t="shared" si="1"/>
        <v>3.7800000000000002</v>
      </c>
      <c r="AS56" s="10">
        <f t="shared" si="2"/>
        <v>3.8520000000000003</v>
      </c>
      <c r="AU56" s="10">
        <f t="shared" si="3"/>
        <v>3.996</v>
      </c>
      <c r="AW56" s="10">
        <f t="shared" si="4"/>
        <v>4.2480000000000002</v>
      </c>
      <c r="AY56" s="10">
        <f t="shared" si="5"/>
        <v>15.876000000000001</v>
      </c>
      <c r="BA56" s="2" t="s">
        <v>233</v>
      </c>
      <c r="BB56" s="2" t="s">
        <v>14</v>
      </c>
    </row>
    <row r="57" spans="1:54">
      <c r="A57" s="4"/>
      <c r="D57" s="4" t="s">
        <v>239</v>
      </c>
      <c r="F57" s="1" t="s">
        <v>1</v>
      </c>
      <c r="G57" s="2" t="s">
        <v>16</v>
      </c>
      <c r="I57" s="12"/>
      <c r="K57" s="12"/>
      <c r="M57" s="12">
        <v>1</v>
      </c>
      <c r="O57" s="12">
        <v>1</v>
      </c>
      <c r="Q57" s="12">
        <v>1</v>
      </c>
      <c r="S57" s="12">
        <v>1</v>
      </c>
      <c r="U57" s="12">
        <v>4</v>
      </c>
      <c r="W57" s="3" t="s">
        <v>25</v>
      </c>
      <c r="Y57" s="10" t="s">
        <v>423</v>
      </c>
      <c r="AA57" s="10">
        <v>0</v>
      </c>
      <c r="AC57" s="10">
        <v>1.2</v>
      </c>
      <c r="AE57" s="10">
        <v>1.2</v>
      </c>
      <c r="AG57" s="10">
        <v>1.2</v>
      </c>
      <c r="AI57" s="10">
        <v>1.2</v>
      </c>
      <c r="AK57" s="10">
        <v>4.8</v>
      </c>
      <c r="AM57" s="10" t="s">
        <v>423</v>
      </c>
      <c r="AO57" s="10">
        <f t="shared" si="0"/>
        <v>0</v>
      </c>
      <c r="AQ57" s="10">
        <f t="shared" si="1"/>
        <v>1.26</v>
      </c>
      <c r="AS57" s="10">
        <f t="shared" si="2"/>
        <v>1.284</v>
      </c>
      <c r="AU57" s="10">
        <f t="shared" si="3"/>
        <v>1.3319999999999999</v>
      </c>
      <c r="AW57" s="10">
        <f t="shared" si="4"/>
        <v>1.4159999999999999</v>
      </c>
      <c r="AY57" s="10">
        <f t="shared" si="5"/>
        <v>5.2919999999999998</v>
      </c>
      <c r="BA57" s="2" t="s">
        <v>233</v>
      </c>
      <c r="BB57" s="2" t="s">
        <v>14</v>
      </c>
    </row>
    <row r="58" spans="1:54">
      <c r="A58" s="4"/>
      <c r="D58" s="4" t="s">
        <v>238</v>
      </c>
      <c r="F58" s="1" t="s">
        <v>1</v>
      </c>
      <c r="G58" s="2" t="s">
        <v>16</v>
      </c>
      <c r="I58" s="12"/>
      <c r="K58" s="12"/>
      <c r="M58" s="12">
        <v>2</v>
      </c>
      <c r="O58" s="12">
        <v>2</v>
      </c>
      <c r="Q58" s="12">
        <v>2</v>
      </c>
      <c r="S58" s="12">
        <v>2</v>
      </c>
      <c r="U58" s="12">
        <v>8</v>
      </c>
      <c r="W58" s="3" t="s">
        <v>27</v>
      </c>
      <c r="Y58" s="11" t="s">
        <v>423</v>
      </c>
      <c r="AA58" s="11">
        <v>0</v>
      </c>
      <c r="AC58" s="11">
        <v>3</v>
      </c>
      <c r="AE58" s="11">
        <v>3</v>
      </c>
      <c r="AG58" s="11">
        <v>3</v>
      </c>
      <c r="AI58" s="11">
        <v>3</v>
      </c>
      <c r="AK58" s="11">
        <v>12</v>
      </c>
      <c r="AM58" s="11" t="s">
        <v>423</v>
      </c>
      <c r="AO58" s="11">
        <f t="shared" si="0"/>
        <v>0</v>
      </c>
      <c r="AP58" s="32"/>
      <c r="AQ58" s="11">
        <f t="shared" si="1"/>
        <v>3.15</v>
      </c>
      <c r="AR58" s="32"/>
      <c r="AS58" s="11">
        <f t="shared" si="2"/>
        <v>3.21</v>
      </c>
      <c r="AT58" s="32"/>
      <c r="AU58" s="11">
        <f t="shared" si="3"/>
        <v>3.33</v>
      </c>
      <c r="AV58" s="32"/>
      <c r="AW58" s="11">
        <f t="shared" si="4"/>
        <v>3.54</v>
      </c>
      <c r="AX58" s="32"/>
      <c r="AY58" s="11">
        <f t="shared" si="5"/>
        <v>13.23</v>
      </c>
      <c r="BA58" s="2" t="s">
        <v>233</v>
      </c>
      <c r="BB58" s="2" t="s">
        <v>14</v>
      </c>
    </row>
    <row r="59" spans="1:54">
      <c r="A59" s="4"/>
      <c r="C59" s="8" t="s">
        <v>13</v>
      </c>
      <c r="F59" s="1" t="s">
        <v>1</v>
      </c>
      <c r="G59" s="2" t="s">
        <v>0</v>
      </c>
      <c r="I59" s="9"/>
      <c r="K59" s="9"/>
      <c r="M59" s="9"/>
      <c r="O59" s="9"/>
      <c r="Q59" s="9"/>
      <c r="S59" s="9"/>
      <c r="U59" s="9"/>
      <c r="W59" s="3" t="s">
        <v>0</v>
      </c>
      <c r="Y59" s="10" t="s">
        <v>423</v>
      </c>
      <c r="AA59" s="10">
        <v>0</v>
      </c>
      <c r="AC59" s="10">
        <v>18.600000000000001</v>
      </c>
      <c r="AE59" s="10">
        <v>18.600000000000001</v>
      </c>
      <c r="AG59" s="10">
        <v>18.600000000000001</v>
      </c>
      <c r="AI59" s="10">
        <v>18.600000000000001</v>
      </c>
      <c r="AK59" s="10">
        <v>74.400000000000006</v>
      </c>
      <c r="AM59" s="10" t="s">
        <v>423</v>
      </c>
      <c r="AO59" s="10">
        <f t="shared" si="0"/>
        <v>0</v>
      </c>
      <c r="AQ59" s="10">
        <f t="shared" si="1"/>
        <v>19.53</v>
      </c>
      <c r="AS59" s="10">
        <f t="shared" si="2"/>
        <v>19.902000000000001</v>
      </c>
      <c r="AU59" s="10">
        <f t="shared" si="3"/>
        <v>20.646000000000001</v>
      </c>
      <c r="AW59" s="10">
        <f t="shared" si="4"/>
        <v>21.948</v>
      </c>
      <c r="AY59" s="10">
        <f t="shared" si="5"/>
        <v>82.02600000000001</v>
      </c>
      <c r="BA59" s="2" t="s">
        <v>0</v>
      </c>
      <c r="BB59" s="2" t="s">
        <v>0</v>
      </c>
    </row>
    <row r="60" spans="1:54">
      <c r="A60" s="4"/>
      <c r="C60" s="4" t="s">
        <v>237</v>
      </c>
      <c r="F60" s="1" t="s">
        <v>1</v>
      </c>
      <c r="G60" s="2" t="s">
        <v>5</v>
      </c>
      <c r="I60" s="9"/>
      <c r="K60" s="9"/>
      <c r="M60" s="9"/>
      <c r="O60" s="9"/>
      <c r="Q60" s="9"/>
      <c r="S60" s="9"/>
      <c r="U60" s="9"/>
      <c r="W60" s="3" t="s">
        <v>0</v>
      </c>
      <c r="Y60" s="10" t="s">
        <v>423</v>
      </c>
      <c r="AA60" s="10">
        <v>0</v>
      </c>
      <c r="AC60" s="10">
        <v>12</v>
      </c>
      <c r="AE60" s="10">
        <v>12</v>
      </c>
      <c r="AG60" s="10">
        <v>12</v>
      </c>
      <c r="AI60" s="10">
        <v>12</v>
      </c>
      <c r="AK60" s="10">
        <v>48</v>
      </c>
      <c r="AM60" s="10" t="s">
        <v>423</v>
      </c>
      <c r="AO60" s="10">
        <f t="shared" si="0"/>
        <v>0</v>
      </c>
      <c r="AQ60" s="10">
        <f t="shared" si="1"/>
        <v>12.6</v>
      </c>
      <c r="AS60" s="10">
        <f t="shared" si="2"/>
        <v>12.84</v>
      </c>
      <c r="AU60" s="10">
        <f t="shared" si="3"/>
        <v>13.32</v>
      </c>
      <c r="AW60" s="10">
        <f t="shared" si="4"/>
        <v>14.16</v>
      </c>
      <c r="AY60" s="10">
        <f t="shared" si="5"/>
        <v>52.92</v>
      </c>
      <c r="BA60" s="2" t="s">
        <v>233</v>
      </c>
      <c r="BB60" s="2" t="s">
        <v>9</v>
      </c>
    </row>
    <row r="61" spans="1:54">
      <c r="A61" s="4"/>
      <c r="C61" s="4" t="s">
        <v>236</v>
      </c>
      <c r="F61" s="1" t="s">
        <v>1</v>
      </c>
      <c r="G61" s="2" t="s">
        <v>5</v>
      </c>
      <c r="I61" s="9"/>
      <c r="K61" s="9"/>
      <c r="M61" s="9"/>
      <c r="O61" s="9"/>
      <c r="Q61" s="9"/>
      <c r="S61" s="9"/>
      <c r="U61" s="9"/>
      <c r="W61" s="3" t="s">
        <v>0</v>
      </c>
      <c r="Y61" s="10" t="s">
        <v>423</v>
      </c>
      <c r="AA61" s="10">
        <v>0</v>
      </c>
      <c r="AC61" s="10">
        <v>0.5</v>
      </c>
      <c r="AE61" s="10">
        <v>0.5</v>
      </c>
      <c r="AG61" s="10">
        <v>0.5</v>
      </c>
      <c r="AI61" s="10">
        <v>0.5</v>
      </c>
      <c r="AK61" s="10">
        <v>2</v>
      </c>
      <c r="AM61" s="10" t="s">
        <v>423</v>
      </c>
      <c r="AO61" s="10">
        <f t="shared" si="0"/>
        <v>0</v>
      </c>
      <c r="AQ61" s="10">
        <f t="shared" si="1"/>
        <v>0.52500000000000002</v>
      </c>
      <c r="AS61" s="10">
        <f t="shared" si="2"/>
        <v>0.53500000000000003</v>
      </c>
      <c r="AU61" s="10">
        <f t="shared" si="3"/>
        <v>0.55500000000000005</v>
      </c>
      <c r="AW61" s="10">
        <f t="shared" si="4"/>
        <v>0.59</v>
      </c>
      <c r="AY61" s="10">
        <f t="shared" si="5"/>
        <v>2.2050000000000001</v>
      </c>
      <c r="BA61" s="2" t="s">
        <v>233</v>
      </c>
      <c r="BB61" s="2" t="s">
        <v>3</v>
      </c>
    </row>
    <row r="62" spans="1:54">
      <c r="A62" s="4"/>
      <c r="C62" s="4" t="s">
        <v>235</v>
      </c>
      <c r="F62" s="1" t="s">
        <v>1</v>
      </c>
      <c r="G62" s="2" t="s">
        <v>5</v>
      </c>
      <c r="I62" s="9"/>
      <c r="K62" s="9"/>
      <c r="M62" s="9"/>
      <c r="O62" s="9"/>
      <c r="Q62" s="9"/>
      <c r="S62" s="9"/>
      <c r="U62" s="9"/>
      <c r="W62" s="3" t="s">
        <v>0</v>
      </c>
      <c r="Y62" s="10" t="s">
        <v>423</v>
      </c>
      <c r="AA62" s="10">
        <v>0</v>
      </c>
      <c r="AC62" s="10">
        <v>2</v>
      </c>
      <c r="AE62" s="10">
        <v>2</v>
      </c>
      <c r="AG62" s="10">
        <v>2</v>
      </c>
      <c r="AI62" s="10">
        <v>2</v>
      </c>
      <c r="AK62" s="10">
        <v>8</v>
      </c>
      <c r="AM62" s="10" t="s">
        <v>423</v>
      </c>
      <c r="AO62" s="10">
        <f t="shared" si="0"/>
        <v>0</v>
      </c>
      <c r="AQ62" s="10">
        <f t="shared" si="1"/>
        <v>2.1</v>
      </c>
      <c r="AS62" s="10">
        <f t="shared" si="2"/>
        <v>2.14</v>
      </c>
      <c r="AU62" s="10">
        <f t="shared" si="3"/>
        <v>2.2200000000000002</v>
      </c>
      <c r="AW62" s="10">
        <f t="shared" si="4"/>
        <v>2.36</v>
      </c>
      <c r="AY62" s="10">
        <f t="shared" si="5"/>
        <v>8.82</v>
      </c>
      <c r="BA62" s="2" t="s">
        <v>233</v>
      </c>
      <c r="BB62" s="2" t="s">
        <v>3</v>
      </c>
    </row>
    <row r="63" spans="1:54">
      <c r="A63" s="4"/>
      <c r="C63" s="4" t="s">
        <v>234</v>
      </c>
      <c r="F63" s="1" t="s">
        <v>1</v>
      </c>
      <c r="G63" s="2" t="s">
        <v>5</v>
      </c>
      <c r="I63" s="9"/>
      <c r="K63" s="9"/>
      <c r="M63" s="9"/>
      <c r="O63" s="9"/>
      <c r="Q63" s="9"/>
      <c r="S63" s="9"/>
      <c r="U63" s="9"/>
      <c r="W63" s="3" t="s">
        <v>0</v>
      </c>
      <c r="Y63" s="10" t="s">
        <v>423</v>
      </c>
      <c r="AA63" s="10">
        <v>0</v>
      </c>
      <c r="AC63" s="10">
        <v>5</v>
      </c>
      <c r="AE63" s="10">
        <v>5</v>
      </c>
      <c r="AG63" s="10">
        <v>5</v>
      </c>
      <c r="AI63" s="10">
        <v>4</v>
      </c>
      <c r="AK63" s="10">
        <v>19</v>
      </c>
      <c r="AM63" s="10" t="s">
        <v>423</v>
      </c>
      <c r="AO63" s="10">
        <f t="shared" si="0"/>
        <v>0</v>
      </c>
      <c r="AQ63" s="10">
        <f t="shared" si="1"/>
        <v>5.25</v>
      </c>
      <c r="AS63" s="10">
        <f t="shared" si="2"/>
        <v>5.35</v>
      </c>
      <c r="AU63" s="10">
        <f t="shared" si="3"/>
        <v>5.55</v>
      </c>
      <c r="AW63" s="10">
        <f t="shared" si="4"/>
        <v>4.72</v>
      </c>
      <c r="AY63" s="10">
        <f t="shared" si="5"/>
        <v>20.869999999999997</v>
      </c>
      <c r="BA63" s="2" t="s">
        <v>233</v>
      </c>
      <c r="BB63" s="2" t="s">
        <v>3</v>
      </c>
    </row>
    <row r="64" spans="1:54">
      <c r="A64" s="4"/>
      <c r="C64" s="4" t="s">
        <v>6</v>
      </c>
      <c r="F64" s="1" t="s">
        <v>1</v>
      </c>
      <c r="G64" s="2" t="s">
        <v>5</v>
      </c>
      <c r="I64" s="9"/>
      <c r="K64" s="9"/>
      <c r="M64" s="9"/>
      <c r="O64" s="9"/>
      <c r="Q64" s="9"/>
      <c r="S64" s="9"/>
      <c r="U64" s="9"/>
      <c r="W64" s="3" t="s">
        <v>0</v>
      </c>
      <c r="Y64" s="11" t="s">
        <v>423</v>
      </c>
      <c r="AA64" s="11">
        <v>0</v>
      </c>
      <c r="AC64" s="11">
        <v>5</v>
      </c>
      <c r="AE64" s="11">
        <v>5</v>
      </c>
      <c r="AG64" s="11">
        <v>5</v>
      </c>
      <c r="AI64" s="11">
        <v>5</v>
      </c>
      <c r="AK64" s="11">
        <v>20</v>
      </c>
      <c r="AM64" s="11" t="s">
        <v>423</v>
      </c>
      <c r="AO64" s="11">
        <f t="shared" si="0"/>
        <v>0</v>
      </c>
      <c r="AP64" s="32"/>
      <c r="AQ64" s="11">
        <f t="shared" si="1"/>
        <v>5.25</v>
      </c>
      <c r="AR64" s="32"/>
      <c r="AS64" s="11">
        <f t="shared" si="2"/>
        <v>5.35</v>
      </c>
      <c r="AT64" s="32"/>
      <c r="AU64" s="11">
        <f t="shared" si="3"/>
        <v>5.55</v>
      </c>
      <c r="AV64" s="32"/>
      <c r="AW64" s="11">
        <f t="shared" si="4"/>
        <v>5.9</v>
      </c>
      <c r="AX64" s="32"/>
      <c r="AY64" s="11">
        <f t="shared" si="5"/>
        <v>22.049999999999997</v>
      </c>
      <c r="BA64" s="2" t="s">
        <v>233</v>
      </c>
      <c r="BB64" s="2" t="s">
        <v>3</v>
      </c>
    </row>
    <row r="65" spans="1:54">
      <c r="B65" s="8" t="s">
        <v>144</v>
      </c>
      <c r="F65" s="1" t="s">
        <v>1</v>
      </c>
      <c r="G65" s="2" t="s">
        <v>0</v>
      </c>
      <c r="I65" s="9"/>
      <c r="K65" s="9"/>
      <c r="M65" s="9"/>
      <c r="O65" s="9"/>
      <c r="Q65" s="9"/>
      <c r="S65" s="9"/>
      <c r="U65" s="9"/>
      <c r="W65" s="3" t="s">
        <v>0</v>
      </c>
      <c r="Y65" s="11" t="s">
        <v>423</v>
      </c>
      <c r="AA65" s="11">
        <v>0</v>
      </c>
      <c r="AC65" s="11">
        <v>43.1</v>
      </c>
      <c r="AE65" s="11">
        <v>43.1</v>
      </c>
      <c r="AG65" s="11">
        <v>43.1</v>
      </c>
      <c r="AI65" s="11">
        <v>42.1</v>
      </c>
      <c r="AK65" s="11">
        <v>171.4</v>
      </c>
      <c r="AM65" s="11" t="s">
        <v>423</v>
      </c>
      <c r="AO65" s="34">
        <f t="shared" si="0"/>
        <v>0</v>
      </c>
      <c r="AP65" s="33"/>
      <c r="AQ65" s="34">
        <f t="shared" si="1"/>
        <v>45.255000000000003</v>
      </c>
      <c r="AR65" s="33"/>
      <c r="AS65" s="34">
        <f t="shared" si="2"/>
        <v>46.117000000000004</v>
      </c>
      <c r="AT65" s="33"/>
      <c r="AU65" s="34">
        <f t="shared" si="3"/>
        <v>47.841000000000001</v>
      </c>
      <c r="AV65" s="33"/>
      <c r="AW65" s="34">
        <f t="shared" si="4"/>
        <v>49.678000000000004</v>
      </c>
      <c r="AX65" s="33"/>
      <c r="AY65" s="34">
        <f t="shared" si="5"/>
        <v>188.89100000000002</v>
      </c>
      <c r="BA65" s="2" t="s">
        <v>0</v>
      </c>
      <c r="BB65" s="2" t="s">
        <v>0</v>
      </c>
    </row>
    <row r="66" spans="1:54">
      <c r="A66" s="8" t="s">
        <v>2</v>
      </c>
      <c r="F66" s="1" t="s">
        <v>1</v>
      </c>
      <c r="G66" s="2" t="s">
        <v>0</v>
      </c>
      <c r="I66" s="9"/>
      <c r="K66" s="9"/>
      <c r="M66" s="9"/>
      <c r="O66" s="9"/>
      <c r="Q66" s="9"/>
      <c r="S66" s="9"/>
      <c r="U66" s="9"/>
      <c r="W66" s="3" t="s">
        <v>0</v>
      </c>
      <c r="Y66" s="10">
        <v>8.5</v>
      </c>
      <c r="AA66" s="10">
        <v>19.5</v>
      </c>
      <c r="AC66" s="10">
        <v>124.85</v>
      </c>
      <c r="AE66" s="10">
        <v>98.85</v>
      </c>
      <c r="AG66" s="10">
        <v>52.35</v>
      </c>
      <c r="AI66" s="10">
        <v>46.35</v>
      </c>
      <c r="AK66" s="10">
        <v>350.4</v>
      </c>
      <c r="AM66" s="10">
        <v>8.5</v>
      </c>
      <c r="AO66" s="10">
        <f t="shared" si="0"/>
        <v>19.89</v>
      </c>
      <c r="AQ66" s="10">
        <f t="shared" si="1"/>
        <v>131.0925</v>
      </c>
      <c r="AS66" s="10">
        <f t="shared" si="2"/>
        <v>105.76949999999999</v>
      </c>
      <c r="AU66" s="10">
        <f t="shared" si="3"/>
        <v>58.108499999999999</v>
      </c>
      <c r="AW66" s="10">
        <f t="shared" si="4"/>
        <v>54.692999999999998</v>
      </c>
      <c r="AY66" s="10">
        <f t="shared" si="5"/>
        <v>378.05349999999999</v>
      </c>
      <c r="BA66" s="2" t="s">
        <v>0</v>
      </c>
      <c r="BB66" s="2" t="s">
        <v>0</v>
      </c>
    </row>
    <row r="67" spans="1:54">
      <c r="A67" s="4" t="s">
        <v>1</v>
      </c>
    </row>
    <row r="68" spans="1:54">
      <c r="A68" s="4" t="s">
        <v>143</v>
      </c>
    </row>
    <row r="69" spans="1:54">
      <c r="A69" s="4" t="s">
        <v>232</v>
      </c>
    </row>
  </sheetData>
  <phoneticPr fontId="1" type="noConversion"/>
  <printOptions gridLines="1"/>
  <pageMargins left="0.74803149606299213" right="0.74803149606299213" top="0.98425196850393704" bottom="0.98425196850393704" header="0.51181102362204722" footer="0.51181102362204722"/>
  <pageSetup paperSize="9" scale="85" orientation="landscape" r:id="rId1"/>
  <headerFooter alignWithMargins="0">
    <oddHeader>&amp;CTable 6-Kalakad - FLC</oddHeader>
  </headerFooter>
  <rowBreaks count="1" manualBreakCount="1">
    <brk id="62" max="16383" man="1"/>
  </rowBreaks>
  <colBreaks count="1" manualBreakCount="1">
    <brk id="37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B93"/>
  <sheetViews>
    <sheetView view="pageBreakPreview" zoomScale="120" zoomScaleNormal="100" zoomScaleSheetLayoutView="120" workbookViewId="0">
      <pane xSplit="5" ySplit="6" topLeftCell="F7" activePane="bottomRight" state="frozenSplit"/>
      <selection activeCell="F40" sqref="F40"/>
      <selection pane="topRight" activeCell="F40" sqref="F40"/>
      <selection pane="bottomLeft" activeCell="F40" sqref="F40"/>
      <selection pane="bottomRight" activeCell="E6" sqref="E6"/>
    </sheetView>
  </sheetViews>
  <sheetFormatPr defaultRowHeight="9"/>
  <cols>
    <col min="1" max="1" width="0.42578125" style="1" customWidth="1"/>
    <col min="2" max="4" width="1.7109375" style="1" customWidth="1"/>
    <col min="5" max="5" width="35.7109375" style="1" customWidth="1"/>
    <col min="6" max="6" width="0.42578125" style="1" customWidth="1"/>
    <col min="7" max="7" width="10.5703125" style="2" customWidth="1"/>
    <col min="8" max="8" width="0.42578125" style="1" customWidth="1"/>
    <col min="9" max="9" width="4.28515625" style="3" customWidth="1"/>
    <col min="10" max="10" width="0.42578125" style="1" customWidth="1"/>
    <col min="11" max="11" width="4.28515625" style="3" customWidth="1"/>
    <col min="12" max="12" width="0.42578125" style="1" customWidth="1"/>
    <col min="13" max="13" width="4.28515625" style="3" customWidth="1"/>
    <col min="14" max="14" width="0.42578125" style="1" customWidth="1"/>
    <col min="15" max="15" width="4.28515625" style="3" customWidth="1"/>
    <col min="16" max="16" width="0.42578125" style="1" customWidth="1"/>
    <col min="17" max="17" width="4.28515625" style="3" customWidth="1"/>
    <col min="18" max="18" width="0.42578125" style="1" customWidth="1"/>
    <col min="19" max="19" width="4.28515625" style="3" customWidth="1"/>
    <col min="20" max="20" width="0.42578125" style="1" customWidth="1"/>
    <col min="21" max="21" width="4.28515625" style="3" customWidth="1"/>
    <col min="22" max="22" width="0.5703125" style="1" customWidth="1"/>
    <col min="23" max="23" width="5" style="2" customWidth="1"/>
    <col min="24" max="24" width="0.42578125" style="1" customWidth="1"/>
    <col min="25" max="25" width="5" style="3" customWidth="1"/>
    <col min="26" max="26" width="0.42578125" style="1" customWidth="1"/>
    <col min="27" max="27" width="5.28515625" style="3" customWidth="1"/>
    <col min="28" max="28" width="0.42578125" style="1" customWidth="1"/>
    <col min="29" max="29" width="5.28515625" style="3" customWidth="1"/>
    <col min="30" max="30" width="0.42578125" style="1" customWidth="1"/>
    <col min="31" max="31" width="5.28515625" style="3" customWidth="1"/>
    <col min="32" max="32" width="0.42578125" style="1" customWidth="1"/>
    <col min="33" max="33" width="5.28515625" style="3" customWidth="1"/>
    <col min="34" max="34" width="0.42578125" style="1" customWidth="1"/>
    <col min="35" max="35" width="5.28515625" style="3" customWidth="1"/>
    <col min="36" max="36" width="0.42578125" style="1" customWidth="1"/>
    <col min="37" max="37" width="5.85546875" style="3" customWidth="1"/>
    <col min="38" max="38" width="0.42578125" style="1" customWidth="1"/>
    <col min="39" max="39" width="5.85546875" style="3" customWidth="1"/>
    <col min="40" max="40" width="0.42578125" style="1" customWidth="1"/>
    <col min="41" max="41" width="5.85546875" style="3" customWidth="1"/>
    <col min="42" max="42" width="0.42578125" style="1" customWidth="1"/>
    <col min="43" max="43" width="5.85546875" style="3" customWidth="1"/>
    <col min="44" max="44" width="0.42578125" style="1" customWidth="1"/>
    <col min="45" max="45" width="5.85546875" style="3" customWidth="1"/>
    <col min="46" max="46" width="0.5703125" style="1" customWidth="1"/>
    <col min="47" max="47" width="5.85546875" style="3" customWidth="1"/>
    <col min="48" max="48" width="0.42578125" style="1" customWidth="1"/>
    <col min="49" max="49" width="5.85546875" style="3" customWidth="1"/>
    <col min="50" max="50" width="0.5703125" style="1" customWidth="1"/>
    <col min="51" max="51" width="5.85546875" style="3" customWidth="1"/>
    <col min="52" max="52" width="0.42578125" style="1" customWidth="1"/>
    <col min="53" max="53" width="9.42578125" style="2" customWidth="1"/>
    <col min="54" max="54" width="12.85546875" style="2" customWidth="1"/>
    <col min="55" max="16384" width="9.140625" style="4"/>
  </cols>
  <sheetData>
    <row r="1" spans="1:54">
      <c r="A1" s="1" t="s">
        <v>131</v>
      </c>
      <c r="F1" s="1" t="s">
        <v>1</v>
      </c>
    </row>
    <row r="2" spans="1:54">
      <c r="A2" s="1" t="s">
        <v>130</v>
      </c>
      <c r="F2" s="1" t="s">
        <v>1</v>
      </c>
      <c r="W2" s="5" t="s">
        <v>123</v>
      </c>
      <c r="AI2" s="3" t="s">
        <v>1</v>
      </c>
    </row>
    <row r="3" spans="1:54" ht="12">
      <c r="A3" s="1" t="s">
        <v>231</v>
      </c>
      <c r="B3" s="145"/>
      <c r="C3" s="145"/>
      <c r="D3" s="145"/>
      <c r="E3" s="145"/>
      <c r="F3" s="1" t="s">
        <v>1</v>
      </c>
      <c r="W3" s="5" t="s">
        <v>128</v>
      </c>
      <c r="BA3" s="13"/>
    </row>
    <row r="4" spans="1:54">
      <c r="A4" s="7" t="s">
        <v>127</v>
      </c>
      <c r="F4" s="1" t="s">
        <v>1</v>
      </c>
      <c r="I4" s="6"/>
      <c r="J4" s="6"/>
      <c r="K4" s="6"/>
      <c r="L4" s="6"/>
      <c r="M4" s="6"/>
      <c r="N4" s="6"/>
      <c r="O4" s="6" t="s">
        <v>126</v>
      </c>
      <c r="P4" s="6"/>
      <c r="Q4" s="6"/>
      <c r="R4" s="6"/>
      <c r="S4" s="6"/>
      <c r="T4" s="6"/>
      <c r="U4" s="6"/>
      <c r="W4" s="5" t="s">
        <v>125</v>
      </c>
      <c r="Y4" s="6"/>
      <c r="Z4" s="6"/>
      <c r="AA4" s="6"/>
      <c r="AB4" s="6"/>
      <c r="AC4" s="6"/>
      <c r="AD4" s="6"/>
      <c r="AE4" s="6" t="s">
        <v>124</v>
      </c>
      <c r="AF4" s="6"/>
      <c r="AG4" s="6"/>
      <c r="AH4" s="6"/>
      <c r="AI4" s="6"/>
      <c r="AJ4" s="6"/>
      <c r="AK4" s="6"/>
      <c r="AM4" s="6"/>
      <c r="AN4" s="6"/>
      <c r="AO4" s="6"/>
      <c r="AP4" s="6"/>
      <c r="AQ4" s="6"/>
      <c r="AR4" s="6"/>
      <c r="AS4" s="6" t="s">
        <v>421</v>
      </c>
      <c r="AT4" s="6"/>
      <c r="AU4" s="6"/>
      <c r="AV4" s="6"/>
      <c r="AW4" s="6"/>
      <c r="AX4" s="6"/>
      <c r="AY4" s="6"/>
      <c r="BA4" s="14"/>
      <c r="BB4" s="6"/>
    </row>
    <row r="5" spans="1:54">
      <c r="G5" s="6" t="s">
        <v>123</v>
      </c>
      <c r="I5" s="6" t="s">
        <v>121</v>
      </c>
      <c r="K5" s="6" t="s">
        <v>120</v>
      </c>
      <c r="M5" s="6" t="s">
        <v>119</v>
      </c>
      <c r="O5" s="6" t="s">
        <v>118</v>
      </c>
      <c r="Q5" s="6" t="s">
        <v>117</v>
      </c>
      <c r="S5" s="6" t="s">
        <v>422</v>
      </c>
      <c r="U5" s="6" t="s">
        <v>2</v>
      </c>
      <c r="W5" s="6" t="s">
        <v>122</v>
      </c>
      <c r="Y5" s="6" t="s">
        <v>121</v>
      </c>
      <c r="AA5" s="6" t="s">
        <v>120</v>
      </c>
      <c r="AC5" s="6" t="s">
        <v>119</v>
      </c>
      <c r="AE5" s="6" t="s">
        <v>118</v>
      </c>
      <c r="AG5" s="6" t="s">
        <v>117</v>
      </c>
      <c r="AI5" s="6" t="s">
        <v>422</v>
      </c>
      <c r="AK5" s="6" t="s">
        <v>2</v>
      </c>
      <c r="AM5" s="6" t="s">
        <v>121</v>
      </c>
      <c r="AO5" s="6" t="s">
        <v>120</v>
      </c>
      <c r="AQ5" s="6" t="s">
        <v>119</v>
      </c>
      <c r="AS5" s="6" t="s">
        <v>118</v>
      </c>
      <c r="AU5" s="6" t="s">
        <v>117</v>
      </c>
      <c r="AW5" s="16" t="s">
        <v>422</v>
      </c>
      <c r="AY5" s="6" t="s">
        <v>2</v>
      </c>
      <c r="BA5" s="6" t="s">
        <v>116</v>
      </c>
      <c r="BB5" s="6" t="s">
        <v>115</v>
      </c>
    </row>
    <row r="6" spans="1:54" ht="5.0999999999999996" customHeight="1"/>
    <row r="7" spans="1:54">
      <c r="B7" s="8" t="s">
        <v>114</v>
      </c>
      <c r="F7" s="1" t="s">
        <v>1</v>
      </c>
    </row>
    <row r="8" spans="1:54">
      <c r="C8" s="8" t="s">
        <v>230</v>
      </c>
      <c r="F8" s="1" t="s">
        <v>1</v>
      </c>
    </row>
    <row r="9" spans="1:54">
      <c r="D9" s="4" t="s">
        <v>229</v>
      </c>
      <c r="F9" s="1" t="s">
        <v>1</v>
      </c>
      <c r="G9" s="2" t="s">
        <v>59</v>
      </c>
      <c r="I9" s="12" t="s">
        <v>423</v>
      </c>
      <c r="K9" s="12">
        <v>0</v>
      </c>
      <c r="M9" s="12">
        <v>2</v>
      </c>
      <c r="O9" s="12">
        <v>0</v>
      </c>
      <c r="Q9" s="12">
        <v>0</v>
      </c>
      <c r="S9" s="12">
        <v>0</v>
      </c>
      <c r="U9" s="12">
        <v>2</v>
      </c>
      <c r="W9" s="18">
        <v>3</v>
      </c>
      <c r="Y9" s="10">
        <v>0</v>
      </c>
      <c r="AA9" s="10">
        <v>0</v>
      </c>
      <c r="AC9" s="10">
        <v>3</v>
      </c>
      <c r="AE9" s="10">
        <v>0</v>
      </c>
      <c r="AG9" s="10">
        <v>0</v>
      </c>
      <c r="AI9" s="10">
        <v>0</v>
      </c>
      <c r="AK9" s="10">
        <f>SUM(Y9:AJ9)</f>
        <v>3</v>
      </c>
      <c r="AM9" s="10">
        <f>Y9</f>
        <v>0</v>
      </c>
      <c r="AO9" s="10">
        <f>(AA9*2%)+AA9</f>
        <v>0</v>
      </c>
      <c r="AQ9" s="10">
        <f>(AC9*5%)+AC9</f>
        <v>3.15</v>
      </c>
      <c r="AS9" s="10">
        <f>(AE9*7%)+AE9</f>
        <v>0</v>
      </c>
      <c r="AU9" s="10">
        <f>(AG9*11%)+AG9</f>
        <v>0</v>
      </c>
      <c r="AW9" s="10">
        <f>(AI9*17%)+AI9</f>
        <v>0</v>
      </c>
      <c r="AY9" s="10">
        <f>SUM(AM9:AW9)</f>
        <v>3.15</v>
      </c>
      <c r="BA9" s="2" t="s">
        <v>145</v>
      </c>
      <c r="BB9" s="2" t="s">
        <v>14</v>
      </c>
    </row>
    <row r="10" spans="1:54">
      <c r="D10" s="4" t="s">
        <v>228</v>
      </c>
      <c r="F10" s="1" t="s">
        <v>1</v>
      </c>
      <c r="G10" s="2" t="s">
        <v>37</v>
      </c>
      <c r="I10" s="12" t="s">
        <v>423</v>
      </c>
      <c r="K10" s="12" t="s">
        <v>423</v>
      </c>
      <c r="M10" s="12">
        <v>1</v>
      </c>
      <c r="N10" s="1">
        <v>1</v>
      </c>
      <c r="O10" s="12">
        <v>1</v>
      </c>
      <c r="Q10" s="12">
        <v>0</v>
      </c>
      <c r="S10" s="12">
        <v>0</v>
      </c>
      <c r="U10" s="12">
        <v>2</v>
      </c>
      <c r="W10" s="3" t="s">
        <v>51</v>
      </c>
      <c r="Y10" s="10">
        <v>0</v>
      </c>
      <c r="AA10" s="10">
        <v>0</v>
      </c>
      <c r="AC10" s="10">
        <v>1</v>
      </c>
      <c r="AE10" s="10">
        <v>1</v>
      </c>
      <c r="AG10" s="10">
        <v>0</v>
      </c>
      <c r="AI10" s="10">
        <v>0</v>
      </c>
      <c r="AK10" s="10">
        <f t="shared" ref="AK10:AK73" si="0">SUM(Y10:AJ10)</f>
        <v>2</v>
      </c>
      <c r="AM10" s="10">
        <f t="shared" ref="AM10:AM73" si="1">Y10</f>
        <v>0</v>
      </c>
      <c r="AO10" s="10">
        <f t="shared" ref="AO10:AO73" si="2">(AA10*2%)+AA10</f>
        <v>0</v>
      </c>
      <c r="AQ10" s="10">
        <f t="shared" ref="AQ10:AQ73" si="3">(AC10*5%)+AC10</f>
        <v>1.05</v>
      </c>
      <c r="AS10" s="10">
        <f t="shared" ref="AS10:AS73" si="4">(AE10*7%)+AE10</f>
        <v>1.07</v>
      </c>
      <c r="AU10" s="10">
        <f t="shared" ref="AU10:AU73" si="5">(AG10*11%)+AG10</f>
        <v>0</v>
      </c>
      <c r="AW10" s="10">
        <f t="shared" ref="AW10:AW73" si="6">(AI10*17%)+AI10</f>
        <v>0</v>
      </c>
      <c r="AY10" s="10">
        <f t="shared" ref="AY10:AY73" si="7">SUM(AM10:AW10)</f>
        <v>2.12</v>
      </c>
      <c r="BA10" s="2" t="s">
        <v>145</v>
      </c>
      <c r="BB10" s="2" t="s">
        <v>14</v>
      </c>
    </row>
    <row r="11" spans="1:54">
      <c r="D11" s="4" t="s">
        <v>227</v>
      </c>
      <c r="F11" s="1" t="s">
        <v>1</v>
      </c>
      <c r="G11" s="2" t="s">
        <v>226</v>
      </c>
      <c r="I11" s="12" t="s">
        <v>423</v>
      </c>
      <c r="K11" s="12">
        <v>0</v>
      </c>
      <c r="M11" s="12">
        <v>2</v>
      </c>
      <c r="O11" s="12">
        <v>0</v>
      </c>
      <c r="Q11" s="12">
        <v>0</v>
      </c>
      <c r="S11" s="12">
        <v>0</v>
      </c>
      <c r="U11" s="12">
        <v>2</v>
      </c>
      <c r="W11" s="3" t="s">
        <v>216</v>
      </c>
      <c r="Y11" s="10">
        <v>0</v>
      </c>
      <c r="AA11" s="10">
        <v>0</v>
      </c>
      <c r="AC11" s="10">
        <v>0</v>
      </c>
      <c r="AE11" s="10">
        <v>4</v>
      </c>
      <c r="AG11" s="10">
        <v>0</v>
      </c>
      <c r="AI11" s="10">
        <v>0</v>
      </c>
      <c r="AK11" s="10">
        <f t="shared" si="0"/>
        <v>4</v>
      </c>
      <c r="AM11" s="10">
        <f t="shared" si="1"/>
        <v>0</v>
      </c>
      <c r="AO11" s="10">
        <f t="shared" si="2"/>
        <v>0</v>
      </c>
      <c r="AQ11" s="10">
        <f t="shared" si="3"/>
        <v>0</v>
      </c>
      <c r="AS11" s="10">
        <f t="shared" si="4"/>
        <v>4.28</v>
      </c>
      <c r="AU11" s="10">
        <f t="shared" si="5"/>
        <v>0</v>
      </c>
      <c r="AW11" s="10">
        <f t="shared" si="6"/>
        <v>0</v>
      </c>
      <c r="AY11" s="10">
        <f t="shared" si="7"/>
        <v>4.28</v>
      </c>
      <c r="BA11" s="2" t="s">
        <v>145</v>
      </c>
      <c r="BB11" s="2" t="s">
        <v>14</v>
      </c>
    </row>
    <row r="12" spans="1:54">
      <c r="D12" s="4" t="s">
        <v>225</v>
      </c>
      <c r="F12" s="1" t="s">
        <v>1</v>
      </c>
      <c r="G12" s="2" t="s">
        <v>5</v>
      </c>
      <c r="I12" s="9"/>
      <c r="K12" s="9"/>
      <c r="M12" s="9"/>
      <c r="O12" s="9"/>
      <c r="Q12" s="9"/>
      <c r="S12" s="9"/>
      <c r="U12" s="9"/>
      <c r="W12" s="3" t="s">
        <v>0</v>
      </c>
      <c r="Y12" s="10"/>
      <c r="AA12" s="10"/>
      <c r="AC12" s="10">
        <v>7</v>
      </c>
      <c r="AE12" s="10">
        <v>7</v>
      </c>
      <c r="AG12" s="10">
        <v>7</v>
      </c>
      <c r="AI12" s="10">
        <v>7</v>
      </c>
      <c r="AK12" s="10">
        <f t="shared" si="0"/>
        <v>28</v>
      </c>
      <c r="AM12" s="10">
        <f t="shared" si="1"/>
        <v>0</v>
      </c>
      <c r="AO12" s="10">
        <f t="shared" si="2"/>
        <v>0</v>
      </c>
      <c r="AQ12" s="10">
        <f t="shared" si="3"/>
        <v>7.35</v>
      </c>
      <c r="AS12" s="10">
        <f t="shared" si="4"/>
        <v>7.49</v>
      </c>
      <c r="AU12" s="10">
        <f t="shared" si="5"/>
        <v>7.77</v>
      </c>
      <c r="AW12" s="10">
        <f t="shared" si="6"/>
        <v>8.19</v>
      </c>
      <c r="AY12" s="10">
        <f t="shared" si="7"/>
        <v>30.799999999999997</v>
      </c>
      <c r="BA12" s="2" t="s">
        <v>145</v>
      </c>
      <c r="BB12" s="2" t="s">
        <v>14</v>
      </c>
    </row>
    <row r="13" spans="1:54">
      <c r="D13" s="4" t="s">
        <v>224</v>
      </c>
      <c r="F13" s="1" t="s">
        <v>1</v>
      </c>
      <c r="G13" s="2" t="s">
        <v>5</v>
      </c>
      <c r="I13" s="9"/>
      <c r="K13" s="9"/>
      <c r="M13" s="9"/>
      <c r="O13" s="9"/>
      <c r="Q13" s="9"/>
      <c r="S13" s="9"/>
      <c r="U13" s="9"/>
      <c r="W13" s="3" t="s">
        <v>0</v>
      </c>
      <c r="Y13" s="10"/>
      <c r="AA13" s="10"/>
      <c r="AC13" s="10">
        <v>10</v>
      </c>
      <c r="AE13" s="10">
        <v>15</v>
      </c>
      <c r="AG13" s="10">
        <v>0</v>
      </c>
      <c r="AI13" s="10">
        <v>0</v>
      </c>
      <c r="AK13" s="10">
        <f t="shared" si="0"/>
        <v>25</v>
      </c>
      <c r="AM13" s="10">
        <f t="shared" si="1"/>
        <v>0</v>
      </c>
      <c r="AO13" s="10">
        <f t="shared" si="2"/>
        <v>0</v>
      </c>
      <c r="AQ13" s="10">
        <f t="shared" si="3"/>
        <v>10.5</v>
      </c>
      <c r="AS13" s="10">
        <f t="shared" si="4"/>
        <v>16.05</v>
      </c>
      <c r="AU13" s="10">
        <f t="shared" si="5"/>
        <v>0</v>
      </c>
      <c r="AW13" s="10">
        <f t="shared" si="6"/>
        <v>0</v>
      </c>
      <c r="AY13" s="10">
        <f t="shared" si="7"/>
        <v>26.55</v>
      </c>
      <c r="BA13" s="2" t="s">
        <v>145</v>
      </c>
      <c r="BB13" s="2" t="s">
        <v>14</v>
      </c>
    </row>
    <row r="14" spans="1:54">
      <c r="D14" s="4" t="s">
        <v>223</v>
      </c>
      <c r="F14" s="1" t="s">
        <v>1</v>
      </c>
      <c r="G14" s="2" t="s">
        <v>5</v>
      </c>
      <c r="I14" s="9"/>
      <c r="K14" s="9"/>
      <c r="M14" s="9"/>
      <c r="O14" s="9"/>
      <c r="Q14" s="9"/>
      <c r="S14" s="9"/>
      <c r="U14" s="9"/>
      <c r="W14" s="3"/>
      <c r="Y14" s="11">
        <v>0</v>
      </c>
      <c r="AA14" s="11"/>
      <c r="AC14" s="11">
        <v>2</v>
      </c>
      <c r="AE14" s="11">
        <v>2</v>
      </c>
      <c r="AG14" s="11">
        <v>2</v>
      </c>
      <c r="AI14" s="11">
        <v>2</v>
      </c>
      <c r="AJ14" s="32"/>
      <c r="AK14" s="11">
        <f t="shared" si="0"/>
        <v>8</v>
      </c>
      <c r="AL14" s="32"/>
      <c r="AM14" s="11">
        <f t="shared" si="1"/>
        <v>0</v>
      </c>
      <c r="AN14" s="32"/>
      <c r="AO14" s="11">
        <f t="shared" si="2"/>
        <v>0</v>
      </c>
      <c r="AP14" s="32"/>
      <c r="AQ14" s="11">
        <f t="shared" si="3"/>
        <v>2.1</v>
      </c>
      <c r="AR14" s="32"/>
      <c r="AS14" s="11">
        <f t="shared" si="4"/>
        <v>2.14</v>
      </c>
      <c r="AT14" s="32"/>
      <c r="AU14" s="11">
        <f t="shared" si="5"/>
        <v>2.2200000000000002</v>
      </c>
      <c r="AV14" s="32"/>
      <c r="AW14" s="11">
        <f t="shared" si="6"/>
        <v>2.34</v>
      </c>
      <c r="AX14" s="32"/>
      <c r="AY14" s="11">
        <f t="shared" si="7"/>
        <v>8.8000000000000007</v>
      </c>
      <c r="BA14" s="2" t="s">
        <v>145</v>
      </c>
      <c r="BB14" s="2" t="s">
        <v>14</v>
      </c>
    </row>
    <row r="15" spans="1:54" s="57" customFormat="1">
      <c r="A15" s="51"/>
      <c r="B15" s="51"/>
      <c r="C15" s="52" t="s">
        <v>222</v>
      </c>
      <c r="D15" s="51"/>
      <c r="E15" s="51"/>
      <c r="F15" s="51" t="s">
        <v>1</v>
      </c>
      <c r="G15" s="53" t="s">
        <v>0</v>
      </c>
      <c r="H15" s="51"/>
      <c r="I15" s="54"/>
      <c r="J15" s="51"/>
      <c r="K15" s="54"/>
      <c r="L15" s="51"/>
      <c r="M15" s="54"/>
      <c r="N15" s="51"/>
      <c r="O15" s="54"/>
      <c r="P15" s="51"/>
      <c r="Q15" s="54"/>
      <c r="R15" s="51"/>
      <c r="S15" s="54"/>
      <c r="T15" s="51"/>
      <c r="U15" s="54"/>
      <c r="V15" s="51"/>
      <c r="W15" s="55" t="s">
        <v>0</v>
      </c>
      <c r="X15" s="51"/>
      <c r="Y15" s="56">
        <f t="shared" ref="Y15:AI15" si="8">SUM(Y9:Y14)</f>
        <v>0</v>
      </c>
      <c r="Z15" s="56">
        <f t="shared" si="8"/>
        <v>0</v>
      </c>
      <c r="AA15" s="56">
        <f t="shared" si="8"/>
        <v>0</v>
      </c>
      <c r="AB15" s="56">
        <f t="shared" si="8"/>
        <v>0</v>
      </c>
      <c r="AC15" s="56">
        <f t="shared" si="8"/>
        <v>23</v>
      </c>
      <c r="AD15" s="56">
        <f t="shared" si="8"/>
        <v>0</v>
      </c>
      <c r="AE15" s="56">
        <f t="shared" si="8"/>
        <v>29</v>
      </c>
      <c r="AF15" s="56">
        <f t="shared" si="8"/>
        <v>0</v>
      </c>
      <c r="AG15" s="56">
        <f t="shared" si="8"/>
        <v>9</v>
      </c>
      <c r="AH15" s="56">
        <f t="shared" si="8"/>
        <v>0</v>
      </c>
      <c r="AI15" s="56">
        <f t="shared" si="8"/>
        <v>9</v>
      </c>
      <c r="AJ15" s="51"/>
      <c r="AK15" s="56">
        <f>SUM(AK9:AK14)</f>
        <v>70</v>
      </c>
      <c r="AL15" s="51"/>
      <c r="AM15" s="56">
        <f t="shared" si="1"/>
        <v>0</v>
      </c>
      <c r="AN15" s="51"/>
      <c r="AO15" s="56">
        <f t="shared" si="2"/>
        <v>0</v>
      </c>
      <c r="AP15" s="51"/>
      <c r="AQ15" s="56">
        <f>(AC15*5%)+AC15</f>
        <v>24.15</v>
      </c>
      <c r="AR15" s="51"/>
      <c r="AS15" s="56">
        <f t="shared" si="4"/>
        <v>31.03</v>
      </c>
      <c r="AT15" s="51"/>
      <c r="AU15" s="56">
        <f t="shared" si="5"/>
        <v>9.99</v>
      </c>
      <c r="AV15" s="51"/>
      <c r="AW15" s="56">
        <f t="shared" si="6"/>
        <v>10.53</v>
      </c>
      <c r="AX15" s="51"/>
      <c r="AY15" s="56">
        <f t="shared" si="7"/>
        <v>75.7</v>
      </c>
      <c r="AZ15" s="51"/>
      <c r="BA15" s="53" t="s">
        <v>0</v>
      </c>
      <c r="BB15" s="53" t="s">
        <v>0</v>
      </c>
    </row>
    <row r="16" spans="1:54">
      <c r="C16" s="8" t="s">
        <v>221</v>
      </c>
      <c r="F16" s="1" t="s">
        <v>1</v>
      </c>
      <c r="AK16" s="10">
        <f t="shared" si="0"/>
        <v>0</v>
      </c>
      <c r="AM16" s="10">
        <f t="shared" si="1"/>
        <v>0</v>
      </c>
      <c r="AO16" s="10">
        <f t="shared" si="2"/>
        <v>0</v>
      </c>
      <c r="AQ16" s="10">
        <f t="shared" si="3"/>
        <v>0</v>
      </c>
      <c r="AS16" s="10">
        <f t="shared" si="4"/>
        <v>0</v>
      </c>
      <c r="AU16" s="10">
        <f t="shared" si="5"/>
        <v>0</v>
      </c>
      <c r="AW16" s="10">
        <f t="shared" si="6"/>
        <v>0</v>
      </c>
      <c r="AY16" s="10">
        <f t="shared" si="7"/>
        <v>0</v>
      </c>
    </row>
    <row r="17" spans="3:54" s="4" customFormat="1">
      <c r="C17" s="1"/>
      <c r="D17" s="4" t="s">
        <v>220</v>
      </c>
      <c r="E17" s="1"/>
      <c r="F17" s="1" t="s">
        <v>1</v>
      </c>
      <c r="G17" s="2"/>
      <c r="H17" s="1"/>
      <c r="I17" s="3"/>
      <c r="J17" s="1"/>
      <c r="K17" s="3"/>
      <c r="L17" s="1"/>
      <c r="M17" s="3"/>
      <c r="N17" s="1"/>
      <c r="O17" s="3"/>
      <c r="P17" s="1"/>
      <c r="Q17" s="3"/>
      <c r="R17" s="1"/>
      <c r="S17" s="3"/>
      <c r="T17" s="1"/>
      <c r="U17" s="3"/>
      <c r="V17" s="1"/>
      <c r="W17" s="2"/>
      <c r="X17" s="1"/>
      <c r="Y17" s="3"/>
      <c r="Z17" s="1"/>
      <c r="AA17" s="3"/>
      <c r="AB17" s="1"/>
      <c r="AC17" s="3"/>
      <c r="AD17" s="1"/>
      <c r="AE17" s="3"/>
      <c r="AF17" s="1"/>
      <c r="AG17" s="3"/>
      <c r="AH17" s="1"/>
      <c r="AI17" s="3"/>
      <c r="AJ17" s="1"/>
      <c r="AK17" s="10">
        <f t="shared" si="0"/>
        <v>0</v>
      </c>
      <c r="AL17" s="1"/>
      <c r="AM17" s="10">
        <f t="shared" si="1"/>
        <v>0</v>
      </c>
      <c r="AN17" s="1"/>
      <c r="AO17" s="10">
        <f t="shared" si="2"/>
        <v>0</v>
      </c>
      <c r="AP17" s="1"/>
      <c r="AQ17" s="10">
        <f t="shared" si="3"/>
        <v>0</v>
      </c>
      <c r="AR17" s="1"/>
      <c r="AS17" s="10">
        <f t="shared" si="4"/>
        <v>0</v>
      </c>
      <c r="AT17" s="1"/>
      <c r="AU17" s="10">
        <f t="shared" si="5"/>
        <v>0</v>
      </c>
      <c r="AV17" s="1"/>
      <c r="AW17" s="10">
        <f t="shared" si="6"/>
        <v>0</v>
      </c>
      <c r="AX17" s="1"/>
      <c r="AY17" s="10">
        <f t="shared" si="7"/>
        <v>0</v>
      </c>
      <c r="AZ17" s="1"/>
      <c r="BA17" s="2"/>
      <c r="BB17" s="2"/>
    </row>
    <row r="18" spans="3:54" s="4" customFormat="1">
      <c r="C18" s="1"/>
      <c r="D18" s="4" t="s">
        <v>219</v>
      </c>
      <c r="E18" s="1"/>
      <c r="F18" s="1" t="s">
        <v>1</v>
      </c>
      <c r="G18" s="2" t="s">
        <v>59</v>
      </c>
      <c r="H18" s="1"/>
      <c r="I18" s="12">
        <v>0</v>
      </c>
      <c r="J18" s="1"/>
      <c r="K18" s="12">
        <v>0</v>
      </c>
      <c r="L18" s="1"/>
      <c r="M18" s="12">
        <v>3</v>
      </c>
      <c r="N18" s="1"/>
      <c r="O18" s="12">
        <v>0</v>
      </c>
      <c r="P18" s="1"/>
      <c r="Q18" s="12">
        <v>0</v>
      </c>
      <c r="R18" s="1"/>
      <c r="S18" s="12">
        <v>0</v>
      </c>
      <c r="T18" s="1"/>
      <c r="U18" s="12">
        <v>3</v>
      </c>
      <c r="V18" s="1"/>
      <c r="W18" s="3" t="s">
        <v>216</v>
      </c>
      <c r="X18" s="1"/>
      <c r="Y18" s="10">
        <v>0</v>
      </c>
      <c r="Z18" s="1"/>
      <c r="AA18" s="10">
        <v>0</v>
      </c>
      <c r="AB18" s="1"/>
      <c r="AC18" s="10">
        <v>6</v>
      </c>
      <c r="AD18" s="1"/>
      <c r="AE18" s="10">
        <v>0</v>
      </c>
      <c r="AF18" s="1"/>
      <c r="AG18" s="10">
        <v>0</v>
      </c>
      <c r="AH18" s="1"/>
      <c r="AI18" s="10">
        <v>0</v>
      </c>
      <c r="AJ18" s="1"/>
      <c r="AK18" s="10">
        <f>SUM(Y18:AJ18)</f>
        <v>6</v>
      </c>
      <c r="AL18" s="1"/>
      <c r="AM18" s="10">
        <f>Y18</f>
        <v>0</v>
      </c>
      <c r="AN18" s="1"/>
      <c r="AO18" s="10">
        <f t="shared" si="2"/>
        <v>0</v>
      </c>
      <c r="AP18" s="1"/>
      <c r="AQ18" s="10">
        <f>(AC18*5%)+AC18</f>
        <v>6.3</v>
      </c>
      <c r="AR18" s="1"/>
      <c r="AS18" s="10">
        <f t="shared" si="4"/>
        <v>0</v>
      </c>
      <c r="AT18" s="1"/>
      <c r="AU18" s="10">
        <f t="shared" si="5"/>
        <v>0</v>
      </c>
      <c r="AV18" s="1"/>
      <c r="AW18" s="10">
        <f t="shared" si="6"/>
        <v>0</v>
      </c>
      <c r="AX18" s="1"/>
      <c r="AY18" s="10">
        <f t="shared" si="7"/>
        <v>6.3</v>
      </c>
      <c r="AZ18" s="1"/>
      <c r="BA18" s="2" t="s">
        <v>145</v>
      </c>
      <c r="BB18" s="2" t="s">
        <v>14</v>
      </c>
    </row>
    <row r="19" spans="3:54" s="4" customFormat="1">
      <c r="C19" s="1"/>
      <c r="D19" s="4" t="s">
        <v>218</v>
      </c>
      <c r="E19" s="1"/>
      <c r="F19" s="1" t="s">
        <v>1</v>
      </c>
      <c r="G19" s="2" t="s">
        <v>217</v>
      </c>
      <c r="H19" s="1"/>
      <c r="I19" s="12">
        <v>0</v>
      </c>
      <c r="J19" s="1"/>
      <c r="K19" s="12">
        <v>0</v>
      </c>
      <c r="L19" s="1"/>
      <c r="M19" s="12">
        <v>3</v>
      </c>
      <c r="N19" s="1"/>
      <c r="O19" s="12">
        <v>0</v>
      </c>
      <c r="P19" s="1"/>
      <c r="Q19" s="12">
        <v>0</v>
      </c>
      <c r="R19" s="1"/>
      <c r="S19" s="12">
        <v>0</v>
      </c>
      <c r="T19" s="1"/>
      <c r="U19" s="12">
        <v>3</v>
      </c>
      <c r="V19" s="1"/>
      <c r="W19" s="3" t="s">
        <v>216</v>
      </c>
      <c r="X19" s="1"/>
      <c r="Y19" s="11">
        <v>0</v>
      </c>
      <c r="Z19" s="1"/>
      <c r="AA19" s="11">
        <v>0</v>
      </c>
      <c r="AB19" s="1"/>
      <c r="AC19" s="11">
        <v>6</v>
      </c>
      <c r="AD19" s="1"/>
      <c r="AE19" s="11">
        <v>0</v>
      </c>
      <c r="AF19" s="1"/>
      <c r="AG19" s="11">
        <v>0</v>
      </c>
      <c r="AH19" s="1"/>
      <c r="AI19" s="11">
        <v>0</v>
      </c>
      <c r="AJ19" s="32"/>
      <c r="AK19" s="11">
        <f>SUM(Y19:AJ19)</f>
        <v>6</v>
      </c>
      <c r="AL19" s="32"/>
      <c r="AM19" s="11">
        <f>Y19</f>
        <v>0</v>
      </c>
      <c r="AN19" s="32"/>
      <c r="AO19" s="11">
        <f t="shared" si="2"/>
        <v>0</v>
      </c>
      <c r="AP19" s="32"/>
      <c r="AQ19" s="11">
        <f>(AC19*5%)+AC19</f>
        <v>6.3</v>
      </c>
      <c r="AR19" s="32"/>
      <c r="AS19" s="11">
        <f t="shared" si="4"/>
        <v>0</v>
      </c>
      <c r="AT19" s="32"/>
      <c r="AU19" s="11">
        <f t="shared" si="5"/>
        <v>0</v>
      </c>
      <c r="AV19" s="32"/>
      <c r="AW19" s="11">
        <f t="shared" si="6"/>
        <v>0</v>
      </c>
      <c r="AX19" s="32"/>
      <c r="AY19" s="11">
        <f t="shared" si="7"/>
        <v>6.3</v>
      </c>
      <c r="AZ19" s="1"/>
      <c r="BA19" s="2" t="s">
        <v>145</v>
      </c>
      <c r="BB19" s="2" t="s">
        <v>14</v>
      </c>
    </row>
    <row r="20" spans="3:54" s="57" customFormat="1">
      <c r="C20" s="52" t="s">
        <v>215</v>
      </c>
      <c r="D20" s="51"/>
      <c r="E20" s="51"/>
      <c r="F20" s="51" t="s">
        <v>1</v>
      </c>
      <c r="G20" s="53" t="s">
        <v>0</v>
      </c>
      <c r="H20" s="51"/>
      <c r="I20" s="54"/>
      <c r="J20" s="51"/>
      <c r="K20" s="54"/>
      <c r="L20" s="51"/>
      <c r="M20" s="54"/>
      <c r="N20" s="51"/>
      <c r="O20" s="54"/>
      <c r="P20" s="51"/>
      <c r="Q20" s="54"/>
      <c r="R20" s="51"/>
      <c r="S20" s="54"/>
      <c r="T20" s="51"/>
      <c r="U20" s="54"/>
      <c r="V20" s="51"/>
      <c r="W20" s="55" t="s">
        <v>0</v>
      </c>
      <c r="X20" s="51"/>
      <c r="Y20" s="56">
        <f>SUM(Y18:Y19)</f>
        <v>0</v>
      </c>
      <c r="Z20" s="56">
        <f t="shared" ref="Z20:AI20" si="9">SUM(Z18:Z19)</f>
        <v>0</v>
      </c>
      <c r="AA20" s="56">
        <f t="shared" si="9"/>
        <v>0</v>
      </c>
      <c r="AB20" s="56">
        <f t="shared" si="9"/>
        <v>0</v>
      </c>
      <c r="AC20" s="56">
        <f>SUM(AC18:AC19)</f>
        <v>12</v>
      </c>
      <c r="AD20" s="56">
        <f t="shared" si="9"/>
        <v>0</v>
      </c>
      <c r="AE20" s="56">
        <f t="shared" si="9"/>
        <v>0</v>
      </c>
      <c r="AF20" s="56">
        <f t="shared" si="9"/>
        <v>0</v>
      </c>
      <c r="AG20" s="56">
        <f t="shared" si="9"/>
        <v>0</v>
      </c>
      <c r="AH20" s="56">
        <f t="shared" si="9"/>
        <v>0</v>
      </c>
      <c r="AI20" s="56">
        <f t="shared" si="9"/>
        <v>0</v>
      </c>
      <c r="AJ20" s="51"/>
      <c r="AK20" s="56">
        <f>SUM(AK18:AK19)</f>
        <v>12</v>
      </c>
      <c r="AL20" s="51"/>
      <c r="AM20" s="56">
        <f t="shared" si="1"/>
        <v>0</v>
      </c>
      <c r="AN20" s="51"/>
      <c r="AO20" s="56">
        <f t="shared" si="2"/>
        <v>0</v>
      </c>
      <c r="AP20" s="51"/>
      <c r="AQ20" s="56">
        <f t="shared" si="3"/>
        <v>12.6</v>
      </c>
      <c r="AR20" s="51"/>
      <c r="AS20" s="56">
        <f t="shared" si="4"/>
        <v>0</v>
      </c>
      <c r="AT20" s="51"/>
      <c r="AU20" s="56">
        <f t="shared" si="5"/>
        <v>0</v>
      </c>
      <c r="AV20" s="51"/>
      <c r="AW20" s="56">
        <f t="shared" si="6"/>
        <v>0</v>
      </c>
      <c r="AX20" s="51"/>
      <c r="AY20" s="56">
        <f t="shared" si="7"/>
        <v>12.6</v>
      </c>
      <c r="AZ20" s="51"/>
      <c r="BA20" s="53" t="s">
        <v>0</v>
      </c>
      <c r="BB20" s="53" t="s">
        <v>0</v>
      </c>
    </row>
    <row r="21" spans="3:54" s="4" customFormat="1">
      <c r="C21" s="8" t="s">
        <v>214</v>
      </c>
      <c r="D21" s="1"/>
      <c r="E21" s="1"/>
      <c r="F21" s="1" t="s">
        <v>1</v>
      </c>
      <c r="G21" s="2"/>
      <c r="H21" s="1"/>
      <c r="I21" s="3"/>
      <c r="J21" s="1"/>
      <c r="K21" s="3"/>
      <c r="L21" s="1"/>
      <c r="M21" s="3"/>
      <c r="N21" s="1"/>
      <c r="O21" s="3"/>
      <c r="P21" s="1"/>
      <c r="Q21" s="3"/>
      <c r="R21" s="1"/>
      <c r="S21" s="3"/>
      <c r="T21" s="1"/>
      <c r="U21" s="3"/>
      <c r="V21" s="1"/>
      <c r="W21" s="2"/>
      <c r="X21" s="1"/>
      <c r="Y21" s="3"/>
      <c r="Z21" s="1"/>
      <c r="AA21" s="3"/>
      <c r="AB21" s="1"/>
      <c r="AC21" s="3"/>
      <c r="AD21" s="1"/>
      <c r="AE21" s="3"/>
      <c r="AF21" s="1"/>
      <c r="AG21" s="3"/>
      <c r="AH21" s="1"/>
      <c r="AI21" s="3"/>
      <c r="AJ21" s="1"/>
      <c r="AK21" s="10">
        <f t="shared" si="0"/>
        <v>0</v>
      </c>
      <c r="AL21" s="1"/>
      <c r="AM21" s="10">
        <f t="shared" si="1"/>
        <v>0</v>
      </c>
      <c r="AN21" s="1"/>
      <c r="AO21" s="10">
        <f t="shared" si="2"/>
        <v>0</v>
      </c>
      <c r="AP21" s="1"/>
      <c r="AQ21" s="10">
        <f t="shared" si="3"/>
        <v>0</v>
      </c>
      <c r="AR21" s="1"/>
      <c r="AS21" s="10">
        <f t="shared" si="4"/>
        <v>0</v>
      </c>
      <c r="AT21" s="1"/>
      <c r="AU21" s="10">
        <f t="shared" si="5"/>
        <v>0</v>
      </c>
      <c r="AV21" s="1"/>
      <c r="AW21" s="10">
        <f t="shared" si="6"/>
        <v>0</v>
      </c>
      <c r="AX21" s="1"/>
      <c r="AY21" s="10">
        <f t="shared" si="7"/>
        <v>0</v>
      </c>
      <c r="AZ21" s="1"/>
      <c r="BA21" s="2"/>
      <c r="BB21" s="2"/>
    </row>
    <row r="22" spans="3:54" s="4" customFormat="1">
      <c r="C22" s="1"/>
      <c r="D22" s="4" t="s">
        <v>213</v>
      </c>
      <c r="E22" s="1"/>
      <c r="F22" s="1" t="s">
        <v>1</v>
      </c>
      <c r="G22" s="2" t="s">
        <v>37</v>
      </c>
      <c r="H22" s="1"/>
      <c r="I22" s="12"/>
      <c r="J22" s="1"/>
      <c r="K22" s="12">
        <v>0</v>
      </c>
      <c r="L22" s="1"/>
      <c r="M22" s="12">
        <v>3</v>
      </c>
      <c r="N22" s="1"/>
      <c r="O22" s="12">
        <v>2</v>
      </c>
      <c r="P22" s="1"/>
      <c r="Q22" s="12">
        <v>2</v>
      </c>
      <c r="R22" s="1"/>
      <c r="S22" s="12">
        <v>0</v>
      </c>
      <c r="T22" s="1"/>
      <c r="U22" s="12">
        <v>7</v>
      </c>
      <c r="V22" s="1"/>
      <c r="W22" s="18">
        <v>4</v>
      </c>
      <c r="X22" s="1"/>
      <c r="Z22" s="1"/>
      <c r="AA22" s="10"/>
      <c r="AB22" s="1"/>
      <c r="AC22" s="10">
        <v>12</v>
      </c>
      <c r="AD22" s="1"/>
      <c r="AE22" s="10">
        <v>8</v>
      </c>
      <c r="AF22" s="1"/>
      <c r="AG22" s="10">
        <v>8</v>
      </c>
      <c r="AH22" s="1"/>
      <c r="AI22" s="10">
        <v>0</v>
      </c>
      <c r="AJ22" s="1"/>
      <c r="AK22" s="10">
        <f t="shared" si="0"/>
        <v>28</v>
      </c>
      <c r="AL22" s="1"/>
      <c r="AM22" s="10">
        <f t="shared" si="1"/>
        <v>0</v>
      </c>
      <c r="AN22" s="1"/>
      <c r="AO22" s="10">
        <f t="shared" si="2"/>
        <v>0</v>
      </c>
      <c r="AP22" s="1"/>
      <c r="AQ22" s="10">
        <f t="shared" si="3"/>
        <v>12.6</v>
      </c>
      <c r="AR22" s="1"/>
      <c r="AS22" s="10">
        <f t="shared" si="4"/>
        <v>8.56</v>
      </c>
      <c r="AT22" s="1"/>
      <c r="AU22" s="10">
        <f t="shared" si="5"/>
        <v>8.8800000000000008</v>
      </c>
      <c r="AV22" s="1"/>
      <c r="AW22" s="10">
        <f t="shared" si="6"/>
        <v>0</v>
      </c>
      <c r="AX22" s="1"/>
      <c r="AY22" s="10">
        <f t="shared" si="7"/>
        <v>30.04</v>
      </c>
      <c r="AZ22" s="1"/>
      <c r="BA22" s="2" t="s">
        <v>145</v>
      </c>
      <c r="BB22" s="2" t="s">
        <v>3</v>
      </c>
    </row>
    <row r="23" spans="3:54" s="4" customFormat="1">
      <c r="C23" s="1"/>
      <c r="D23" s="8" t="s">
        <v>212</v>
      </c>
      <c r="E23" s="1"/>
      <c r="F23" s="1" t="s">
        <v>1</v>
      </c>
      <c r="G23" s="2"/>
      <c r="H23" s="1"/>
      <c r="I23" s="3"/>
      <c r="J23" s="1"/>
      <c r="K23" s="3"/>
      <c r="L23" s="1"/>
      <c r="M23" s="3"/>
      <c r="N23" s="1"/>
      <c r="O23" s="3"/>
      <c r="P23" s="1"/>
      <c r="Q23" s="3"/>
      <c r="R23" s="1"/>
      <c r="S23" s="3"/>
      <c r="T23" s="1"/>
      <c r="U23" s="3"/>
      <c r="V23" s="1"/>
      <c r="W23" s="2"/>
      <c r="X23" s="1"/>
      <c r="Y23" s="3"/>
      <c r="Z23" s="1"/>
      <c r="AA23" s="3"/>
      <c r="AB23" s="1"/>
      <c r="AC23" s="3"/>
      <c r="AD23" s="1"/>
      <c r="AE23" s="3"/>
      <c r="AF23" s="1"/>
      <c r="AG23" s="3"/>
      <c r="AH23" s="1"/>
      <c r="AI23" s="3"/>
      <c r="AJ23" s="1"/>
      <c r="AK23" s="10">
        <f t="shared" si="0"/>
        <v>0</v>
      </c>
      <c r="AL23" s="1"/>
      <c r="AM23" s="10">
        <f t="shared" si="1"/>
        <v>0</v>
      </c>
      <c r="AN23" s="1"/>
      <c r="AO23" s="10">
        <f t="shared" si="2"/>
        <v>0</v>
      </c>
      <c r="AP23" s="1"/>
      <c r="AQ23" s="10">
        <f t="shared" si="3"/>
        <v>0</v>
      </c>
      <c r="AR23" s="1"/>
      <c r="AS23" s="10">
        <f t="shared" si="4"/>
        <v>0</v>
      </c>
      <c r="AT23" s="1"/>
      <c r="AU23" s="10">
        <f t="shared" si="5"/>
        <v>0</v>
      </c>
      <c r="AV23" s="1"/>
      <c r="AW23" s="10">
        <f t="shared" si="6"/>
        <v>0</v>
      </c>
      <c r="AX23" s="1"/>
      <c r="AY23" s="10">
        <f t="shared" si="7"/>
        <v>0</v>
      </c>
      <c r="AZ23" s="1"/>
      <c r="BA23" s="2"/>
      <c r="BB23" s="2"/>
    </row>
    <row r="24" spans="3:54" s="4" customFormat="1">
      <c r="C24" s="1"/>
      <c r="D24" s="1"/>
      <c r="E24" s="4" t="s">
        <v>211</v>
      </c>
      <c r="F24" s="1" t="s">
        <v>1</v>
      </c>
      <c r="G24" s="2" t="s">
        <v>37</v>
      </c>
      <c r="H24" s="1"/>
      <c r="I24" s="12"/>
      <c r="J24" s="1"/>
      <c r="K24" s="12"/>
      <c r="L24" s="1"/>
      <c r="M24" s="12">
        <v>3</v>
      </c>
      <c r="N24" s="1"/>
      <c r="O24" s="12">
        <v>0</v>
      </c>
      <c r="P24" s="1"/>
      <c r="Q24" s="12">
        <v>0</v>
      </c>
      <c r="R24" s="1"/>
      <c r="S24" s="12">
        <v>0</v>
      </c>
      <c r="T24" s="1"/>
      <c r="U24" s="12">
        <v>3</v>
      </c>
      <c r="V24" s="1"/>
      <c r="W24" s="3" t="s">
        <v>51</v>
      </c>
      <c r="X24" s="1"/>
      <c r="Z24" s="1"/>
      <c r="AA24" s="10">
        <v>0</v>
      </c>
      <c r="AB24" s="1"/>
      <c r="AC24" s="10">
        <v>3</v>
      </c>
      <c r="AD24" s="1"/>
      <c r="AE24" s="10">
        <v>0</v>
      </c>
      <c r="AF24" s="1"/>
      <c r="AG24" s="10">
        <v>0</v>
      </c>
      <c r="AH24" s="1"/>
      <c r="AI24" s="10">
        <v>0</v>
      </c>
      <c r="AJ24" s="1"/>
      <c r="AK24" s="10">
        <f t="shared" si="0"/>
        <v>3</v>
      </c>
      <c r="AL24" s="1"/>
      <c r="AM24" s="10">
        <f t="shared" si="1"/>
        <v>0</v>
      </c>
      <c r="AN24" s="1"/>
      <c r="AO24" s="10">
        <f t="shared" si="2"/>
        <v>0</v>
      </c>
      <c r="AP24" s="1"/>
      <c r="AQ24" s="10">
        <f t="shared" si="3"/>
        <v>3.15</v>
      </c>
      <c r="AR24" s="1"/>
      <c r="AS24" s="10">
        <f t="shared" si="4"/>
        <v>0</v>
      </c>
      <c r="AT24" s="1"/>
      <c r="AU24" s="10">
        <f t="shared" si="5"/>
        <v>0</v>
      </c>
      <c r="AV24" s="1"/>
      <c r="AW24" s="10">
        <f t="shared" si="6"/>
        <v>0</v>
      </c>
      <c r="AX24" s="1"/>
      <c r="AY24" s="10">
        <f t="shared" si="7"/>
        <v>3.15</v>
      </c>
      <c r="AZ24" s="1"/>
      <c r="BA24" s="2" t="s">
        <v>145</v>
      </c>
      <c r="BB24" s="2" t="s">
        <v>14</v>
      </c>
    </row>
    <row r="25" spans="3:54" s="4" customFormat="1">
      <c r="C25" s="1"/>
      <c r="D25" s="1"/>
      <c r="E25" s="4" t="s">
        <v>210</v>
      </c>
      <c r="F25" s="1" t="s">
        <v>1</v>
      </c>
      <c r="G25" s="2" t="s">
        <v>5</v>
      </c>
      <c r="H25" s="1"/>
      <c r="I25" s="9"/>
      <c r="J25" s="1"/>
      <c r="K25" s="9"/>
      <c r="L25" s="1"/>
      <c r="M25" s="9"/>
      <c r="N25" s="1"/>
      <c r="O25" s="9"/>
      <c r="P25" s="1"/>
      <c r="Q25" s="9"/>
      <c r="R25" s="1"/>
      <c r="S25" s="9"/>
      <c r="T25" s="1"/>
      <c r="U25" s="9"/>
      <c r="V25" s="1"/>
      <c r="W25" s="3" t="s">
        <v>0</v>
      </c>
      <c r="X25" s="1"/>
      <c r="Y25" s="10">
        <v>0</v>
      </c>
      <c r="Z25" s="1"/>
      <c r="AB25" s="1"/>
      <c r="AC25" s="10">
        <v>7.5</v>
      </c>
      <c r="AD25" s="1"/>
      <c r="AE25" s="10">
        <v>7.5</v>
      </c>
      <c r="AF25" s="1"/>
      <c r="AG25" s="10">
        <v>0</v>
      </c>
      <c r="AH25" s="1"/>
      <c r="AI25" s="10">
        <v>0</v>
      </c>
      <c r="AJ25" s="1"/>
      <c r="AK25" s="10">
        <f t="shared" si="0"/>
        <v>15</v>
      </c>
      <c r="AL25" s="1"/>
      <c r="AM25" s="10">
        <f t="shared" si="1"/>
        <v>0</v>
      </c>
      <c r="AN25" s="1"/>
      <c r="AO25" s="10">
        <f t="shared" si="2"/>
        <v>0</v>
      </c>
      <c r="AP25" s="1"/>
      <c r="AQ25" s="10">
        <f t="shared" si="3"/>
        <v>7.875</v>
      </c>
      <c r="AR25" s="1"/>
      <c r="AS25" s="10">
        <f t="shared" si="4"/>
        <v>8.0250000000000004</v>
      </c>
      <c r="AT25" s="1"/>
      <c r="AU25" s="10">
        <f t="shared" si="5"/>
        <v>0</v>
      </c>
      <c r="AV25" s="1"/>
      <c r="AW25" s="10">
        <f t="shared" si="6"/>
        <v>0</v>
      </c>
      <c r="AX25" s="1"/>
      <c r="AY25" s="10">
        <f t="shared" si="7"/>
        <v>15.9</v>
      </c>
      <c r="AZ25" s="1"/>
      <c r="BA25" s="2" t="s">
        <v>145</v>
      </c>
      <c r="BB25" s="2" t="s">
        <v>14</v>
      </c>
    </row>
    <row r="26" spans="3:54" s="4" customFormat="1">
      <c r="C26" s="1"/>
      <c r="D26" s="1"/>
      <c r="E26" s="4" t="s">
        <v>209</v>
      </c>
      <c r="F26" s="1" t="s">
        <v>1</v>
      </c>
      <c r="G26" s="2" t="s">
        <v>5</v>
      </c>
      <c r="H26" s="1"/>
      <c r="I26" s="9"/>
      <c r="J26" s="1"/>
      <c r="K26" s="9"/>
      <c r="L26" s="1"/>
      <c r="M26" s="9"/>
      <c r="N26" s="1"/>
      <c r="O26" s="9"/>
      <c r="P26" s="1"/>
      <c r="Q26" s="9"/>
      <c r="R26" s="1"/>
      <c r="S26" s="9"/>
      <c r="T26" s="1"/>
      <c r="U26" s="9"/>
      <c r="V26" s="1"/>
      <c r="W26" s="3" t="s">
        <v>0</v>
      </c>
      <c r="X26" s="1"/>
      <c r="Y26" s="10">
        <v>0</v>
      </c>
      <c r="Z26" s="1"/>
      <c r="AA26" s="10">
        <v>0</v>
      </c>
      <c r="AB26" s="1"/>
      <c r="AC26" s="10">
        <v>10</v>
      </c>
      <c r="AD26" s="1"/>
      <c r="AE26" s="10">
        <v>0</v>
      </c>
      <c r="AF26" s="1"/>
      <c r="AG26" s="10">
        <v>0</v>
      </c>
      <c r="AH26" s="1"/>
      <c r="AI26" s="10">
        <v>0</v>
      </c>
      <c r="AJ26" s="1"/>
      <c r="AK26" s="10">
        <f t="shared" si="0"/>
        <v>10</v>
      </c>
      <c r="AL26" s="1"/>
      <c r="AM26" s="10">
        <f t="shared" si="1"/>
        <v>0</v>
      </c>
      <c r="AN26" s="1"/>
      <c r="AO26" s="10">
        <f t="shared" si="2"/>
        <v>0</v>
      </c>
      <c r="AP26" s="1"/>
      <c r="AQ26" s="10">
        <f t="shared" si="3"/>
        <v>10.5</v>
      </c>
      <c r="AR26" s="1"/>
      <c r="AS26" s="10">
        <f t="shared" si="4"/>
        <v>0</v>
      </c>
      <c r="AT26" s="1"/>
      <c r="AU26" s="10">
        <f t="shared" si="5"/>
        <v>0</v>
      </c>
      <c r="AV26" s="1"/>
      <c r="AW26" s="10">
        <f t="shared" si="6"/>
        <v>0</v>
      </c>
      <c r="AX26" s="1"/>
      <c r="AY26" s="10">
        <f t="shared" si="7"/>
        <v>10.5</v>
      </c>
      <c r="AZ26" s="1"/>
      <c r="BA26" s="2" t="s">
        <v>145</v>
      </c>
      <c r="BB26" s="2" t="s">
        <v>14</v>
      </c>
    </row>
    <row r="27" spans="3:54" s="4" customFormat="1">
      <c r="C27" s="1"/>
      <c r="D27" s="1"/>
      <c r="E27" s="4" t="s">
        <v>208</v>
      </c>
      <c r="F27" s="1" t="s">
        <v>1</v>
      </c>
      <c r="G27" s="2" t="s">
        <v>5</v>
      </c>
      <c r="H27" s="1"/>
      <c r="I27" s="9"/>
      <c r="J27" s="1"/>
      <c r="K27" s="9"/>
      <c r="L27" s="1"/>
      <c r="M27" s="9"/>
      <c r="N27" s="1"/>
      <c r="O27" s="9"/>
      <c r="P27" s="1"/>
      <c r="Q27" s="9"/>
      <c r="R27" s="1"/>
      <c r="S27" s="9"/>
      <c r="T27" s="1"/>
      <c r="U27" s="9"/>
      <c r="V27" s="1"/>
      <c r="W27" s="3" t="s">
        <v>0</v>
      </c>
      <c r="X27" s="1"/>
      <c r="Y27" s="10">
        <v>0</v>
      </c>
      <c r="Z27" s="1"/>
      <c r="AA27" s="10">
        <v>0</v>
      </c>
      <c r="AB27" s="1"/>
      <c r="AC27" s="10">
        <v>10</v>
      </c>
      <c r="AD27" s="1"/>
      <c r="AE27" s="10">
        <v>0</v>
      </c>
      <c r="AF27" s="1"/>
      <c r="AG27" s="10">
        <v>0</v>
      </c>
      <c r="AH27" s="1"/>
      <c r="AI27" s="10">
        <v>0</v>
      </c>
      <c r="AJ27" s="1"/>
      <c r="AK27" s="10">
        <f t="shared" si="0"/>
        <v>10</v>
      </c>
      <c r="AL27" s="1"/>
      <c r="AM27" s="10">
        <f t="shared" si="1"/>
        <v>0</v>
      </c>
      <c r="AN27" s="1"/>
      <c r="AO27" s="10">
        <f t="shared" si="2"/>
        <v>0</v>
      </c>
      <c r="AP27" s="1"/>
      <c r="AQ27" s="10">
        <f t="shared" si="3"/>
        <v>10.5</v>
      </c>
      <c r="AR27" s="1"/>
      <c r="AS27" s="10">
        <f t="shared" si="4"/>
        <v>0</v>
      </c>
      <c r="AT27" s="1"/>
      <c r="AU27" s="10">
        <f t="shared" si="5"/>
        <v>0</v>
      </c>
      <c r="AV27" s="1"/>
      <c r="AW27" s="10">
        <f t="shared" si="6"/>
        <v>0</v>
      </c>
      <c r="AX27" s="1"/>
      <c r="AY27" s="10">
        <f t="shared" si="7"/>
        <v>10.5</v>
      </c>
      <c r="AZ27" s="1"/>
      <c r="BA27" s="2" t="s">
        <v>145</v>
      </c>
      <c r="BB27" s="2" t="s">
        <v>14</v>
      </c>
    </row>
    <row r="28" spans="3:54" s="4" customFormat="1">
      <c r="C28" s="1"/>
      <c r="D28" s="1"/>
      <c r="E28" s="4" t="s">
        <v>207</v>
      </c>
      <c r="F28" s="1" t="s">
        <v>1</v>
      </c>
      <c r="G28" s="2" t="s">
        <v>5</v>
      </c>
      <c r="H28" s="1"/>
      <c r="I28" s="9"/>
      <c r="J28" s="1"/>
      <c r="K28" s="9"/>
      <c r="L28" s="1"/>
      <c r="M28" s="9"/>
      <c r="N28" s="1"/>
      <c r="O28" s="9"/>
      <c r="P28" s="1"/>
      <c r="Q28" s="9"/>
      <c r="R28" s="1"/>
      <c r="S28" s="9"/>
      <c r="T28" s="1"/>
      <c r="U28" s="9"/>
      <c r="V28" s="1"/>
      <c r="W28" s="3" t="s">
        <v>0</v>
      </c>
      <c r="X28" s="1"/>
      <c r="Y28" s="11">
        <v>0</v>
      </c>
      <c r="Z28" s="1"/>
      <c r="AA28" s="11">
        <v>0</v>
      </c>
      <c r="AB28" s="1"/>
      <c r="AC28" s="11">
        <v>10</v>
      </c>
      <c r="AD28" s="1"/>
      <c r="AE28" s="11">
        <v>0</v>
      </c>
      <c r="AF28" s="1"/>
      <c r="AG28" s="11">
        <v>0</v>
      </c>
      <c r="AH28" s="1"/>
      <c r="AI28" s="11">
        <v>0</v>
      </c>
      <c r="AJ28" s="32"/>
      <c r="AK28" s="11">
        <f t="shared" si="0"/>
        <v>10</v>
      </c>
      <c r="AL28" s="32"/>
      <c r="AM28" s="11">
        <f t="shared" si="1"/>
        <v>0</v>
      </c>
      <c r="AN28" s="32"/>
      <c r="AO28" s="11">
        <f t="shared" si="2"/>
        <v>0</v>
      </c>
      <c r="AP28" s="32"/>
      <c r="AQ28" s="11">
        <f t="shared" si="3"/>
        <v>10.5</v>
      </c>
      <c r="AR28" s="32"/>
      <c r="AS28" s="11">
        <f t="shared" si="4"/>
        <v>0</v>
      </c>
      <c r="AT28" s="32"/>
      <c r="AU28" s="11">
        <f t="shared" si="5"/>
        <v>0</v>
      </c>
      <c r="AV28" s="32"/>
      <c r="AW28" s="11">
        <f t="shared" si="6"/>
        <v>0</v>
      </c>
      <c r="AX28" s="32"/>
      <c r="AY28" s="11">
        <f t="shared" si="7"/>
        <v>10.5</v>
      </c>
      <c r="AZ28" s="1"/>
      <c r="BA28" s="2" t="s">
        <v>145</v>
      </c>
      <c r="BB28" s="2" t="s">
        <v>14</v>
      </c>
    </row>
    <row r="29" spans="3:54" s="57" customFormat="1">
      <c r="C29" s="51"/>
      <c r="D29" s="52" t="s">
        <v>206</v>
      </c>
      <c r="E29" s="51"/>
      <c r="F29" s="51" t="s">
        <v>1</v>
      </c>
      <c r="G29" s="53" t="s">
        <v>0</v>
      </c>
      <c r="H29" s="51"/>
      <c r="I29" s="54"/>
      <c r="J29" s="51"/>
      <c r="K29" s="54"/>
      <c r="L29" s="51"/>
      <c r="M29" s="54"/>
      <c r="N29" s="51"/>
      <c r="O29" s="54"/>
      <c r="P29" s="51"/>
      <c r="Q29" s="54"/>
      <c r="R29" s="51"/>
      <c r="S29" s="54"/>
      <c r="T29" s="51"/>
      <c r="U29" s="54"/>
      <c r="V29" s="51"/>
      <c r="W29" s="55" t="s">
        <v>0</v>
      </c>
      <c r="X29" s="51"/>
      <c r="Y29" s="56">
        <f t="shared" ref="Y29:AI29" si="10">SUM(Y24:Y28)</f>
        <v>0</v>
      </c>
      <c r="Z29" s="56">
        <f t="shared" si="10"/>
        <v>0</v>
      </c>
      <c r="AA29" s="56">
        <f t="shared" si="10"/>
        <v>0</v>
      </c>
      <c r="AB29" s="56">
        <f t="shared" si="10"/>
        <v>0</v>
      </c>
      <c r="AC29" s="56">
        <f t="shared" si="10"/>
        <v>40.5</v>
      </c>
      <c r="AD29" s="56">
        <f t="shared" si="10"/>
        <v>0</v>
      </c>
      <c r="AE29" s="56">
        <f t="shared" si="10"/>
        <v>7.5</v>
      </c>
      <c r="AF29" s="56">
        <f t="shared" si="10"/>
        <v>0</v>
      </c>
      <c r="AG29" s="56">
        <f t="shared" si="10"/>
        <v>0</v>
      </c>
      <c r="AH29" s="56">
        <f t="shared" si="10"/>
        <v>0</v>
      </c>
      <c r="AI29" s="56">
        <f t="shared" si="10"/>
        <v>0</v>
      </c>
      <c r="AJ29" s="51"/>
      <c r="AK29" s="56">
        <f>SUM(AK24:AK28)</f>
        <v>48</v>
      </c>
      <c r="AL29" s="51"/>
      <c r="AM29" s="56">
        <f t="shared" si="1"/>
        <v>0</v>
      </c>
      <c r="AN29" s="51"/>
      <c r="AO29" s="56">
        <f t="shared" si="2"/>
        <v>0</v>
      </c>
      <c r="AP29" s="51"/>
      <c r="AQ29" s="56">
        <f t="shared" si="3"/>
        <v>42.524999999999999</v>
      </c>
      <c r="AR29" s="51"/>
      <c r="AS29" s="56">
        <f t="shared" si="4"/>
        <v>8.0250000000000004</v>
      </c>
      <c r="AT29" s="51"/>
      <c r="AU29" s="56">
        <f t="shared" si="5"/>
        <v>0</v>
      </c>
      <c r="AV29" s="51"/>
      <c r="AW29" s="56">
        <f t="shared" si="6"/>
        <v>0</v>
      </c>
      <c r="AX29" s="51"/>
      <c r="AY29" s="56">
        <f t="shared" si="7"/>
        <v>50.55</v>
      </c>
      <c r="AZ29" s="51"/>
      <c r="BA29" s="53" t="s">
        <v>0</v>
      </c>
      <c r="BB29" s="53" t="s">
        <v>0</v>
      </c>
    </row>
    <row r="30" spans="3:54" s="4" customFormat="1">
      <c r="C30" s="1"/>
      <c r="D30" s="8" t="s">
        <v>205</v>
      </c>
      <c r="E30" s="1"/>
      <c r="F30" s="1" t="s">
        <v>1</v>
      </c>
      <c r="G30" s="2"/>
      <c r="H30" s="1"/>
      <c r="I30" s="3"/>
      <c r="J30" s="1"/>
      <c r="K30" s="3"/>
      <c r="L30" s="1"/>
      <c r="M30" s="3"/>
      <c r="N30" s="1"/>
      <c r="O30" s="3"/>
      <c r="P30" s="1"/>
      <c r="Q30" s="3"/>
      <c r="R30" s="1"/>
      <c r="S30" s="3"/>
      <c r="T30" s="1"/>
      <c r="U30" s="3"/>
      <c r="V30" s="1"/>
      <c r="W30" s="2"/>
      <c r="X30" s="1"/>
      <c r="Y30" s="3"/>
      <c r="Z30" s="1"/>
      <c r="AA30" s="3"/>
      <c r="AB30" s="1"/>
      <c r="AC30" s="3"/>
      <c r="AD30" s="1"/>
      <c r="AE30" s="3"/>
      <c r="AF30" s="1"/>
      <c r="AG30" s="3"/>
      <c r="AH30" s="1"/>
      <c r="AI30" s="3"/>
      <c r="AJ30" s="1"/>
      <c r="AK30" s="10">
        <f t="shared" si="0"/>
        <v>0</v>
      </c>
      <c r="AL30" s="1"/>
      <c r="AM30" s="10">
        <f t="shared" si="1"/>
        <v>0</v>
      </c>
      <c r="AN30" s="1"/>
      <c r="AO30" s="10">
        <f t="shared" si="2"/>
        <v>0</v>
      </c>
      <c r="AP30" s="1"/>
      <c r="AQ30" s="10">
        <f t="shared" si="3"/>
        <v>0</v>
      </c>
      <c r="AR30" s="1"/>
      <c r="AS30" s="10">
        <f t="shared" si="4"/>
        <v>0</v>
      </c>
      <c r="AT30" s="1"/>
      <c r="AU30" s="10">
        <f t="shared" si="5"/>
        <v>0</v>
      </c>
      <c r="AV30" s="1"/>
      <c r="AW30" s="10">
        <f t="shared" si="6"/>
        <v>0</v>
      </c>
      <c r="AX30" s="1"/>
      <c r="AY30" s="10">
        <f t="shared" si="7"/>
        <v>0</v>
      </c>
      <c r="AZ30" s="1"/>
      <c r="BA30" s="2"/>
      <c r="BB30" s="2"/>
    </row>
    <row r="31" spans="3:54" s="4" customFormat="1">
      <c r="C31" s="1"/>
      <c r="D31" s="1"/>
      <c r="E31" s="4" t="s">
        <v>204</v>
      </c>
      <c r="F31" s="1" t="s">
        <v>1</v>
      </c>
      <c r="G31" s="2" t="s">
        <v>59</v>
      </c>
      <c r="H31" s="1"/>
      <c r="I31" s="12">
        <v>0</v>
      </c>
      <c r="J31" s="1"/>
      <c r="K31" s="12"/>
      <c r="L31" s="1"/>
      <c r="M31" s="12">
        <v>3</v>
      </c>
      <c r="N31" s="1"/>
      <c r="O31" s="12">
        <v>3</v>
      </c>
      <c r="P31" s="1"/>
      <c r="Q31" s="12">
        <v>2</v>
      </c>
      <c r="R31" s="1"/>
      <c r="S31" s="12">
        <v>2</v>
      </c>
      <c r="T31" s="1"/>
      <c r="U31" s="12">
        <v>10</v>
      </c>
      <c r="V31" s="1"/>
      <c r="W31" s="18">
        <v>8</v>
      </c>
      <c r="X31" s="1"/>
      <c r="Y31" s="10">
        <v>0</v>
      </c>
      <c r="Z31" s="1"/>
      <c r="AA31" s="10"/>
      <c r="AB31" s="1"/>
      <c r="AC31" s="10">
        <v>24</v>
      </c>
      <c r="AD31" s="1"/>
      <c r="AE31" s="10">
        <v>24</v>
      </c>
      <c r="AF31" s="1"/>
      <c r="AG31" s="10">
        <v>16</v>
      </c>
      <c r="AH31" s="1"/>
      <c r="AI31" s="10">
        <v>16</v>
      </c>
      <c r="AJ31" s="1"/>
      <c r="AK31" s="10">
        <f>SUM(Y31:AJ31)</f>
        <v>80</v>
      </c>
      <c r="AL31" s="1"/>
      <c r="AM31" s="10">
        <f t="shared" si="1"/>
        <v>0</v>
      </c>
      <c r="AN31" s="1"/>
      <c r="AO31" s="10">
        <f t="shared" si="2"/>
        <v>0</v>
      </c>
      <c r="AP31" s="1"/>
      <c r="AQ31" s="10">
        <f t="shared" si="3"/>
        <v>25.2</v>
      </c>
      <c r="AR31" s="1"/>
      <c r="AS31" s="10">
        <f t="shared" si="4"/>
        <v>25.68</v>
      </c>
      <c r="AT31" s="1"/>
      <c r="AU31" s="10">
        <f t="shared" si="5"/>
        <v>17.760000000000002</v>
      </c>
      <c r="AV31" s="1"/>
      <c r="AW31" s="10">
        <f t="shared" si="6"/>
        <v>18.72</v>
      </c>
      <c r="AX31" s="1"/>
      <c r="AY31" s="10">
        <f>SUM(AM31:AW31)</f>
        <v>87.36</v>
      </c>
      <c r="AZ31" s="1"/>
      <c r="BA31" s="2" t="s">
        <v>145</v>
      </c>
      <c r="BB31" s="2" t="s">
        <v>3</v>
      </c>
    </row>
    <row r="32" spans="3:54" s="4" customFormat="1">
      <c r="C32" s="1"/>
      <c r="D32" s="1"/>
      <c r="E32" s="4" t="s">
        <v>203</v>
      </c>
      <c r="F32" s="1" t="s">
        <v>1</v>
      </c>
      <c r="G32" s="2" t="s">
        <v>59</v>
      </c>
      <c r="H32" s="1"/>
      <c r="I32" s="12">
        <v>0</v>
      </c>
      <c r="J32" s="1"/>
      <c r="K32" s="12"/>
      <c r="L32" s="1"/>
      <c r="M32" s="12">
        <v>3</v>
      </c>
      <c r="N32" s="1"/>
      <c r="O32" s="12">
        <v>3</v>
      </c>
      <c r="P32" s="1"/>
      <c r="Q32" s="12">
        <v>2</v>
      </c>
      <c r="R32" s="1"/>
      <c r="S32" s="12">
        <v>2</v>
      </c>
      <c r="T32" s="1"/>
      <c r="U32" s="12">
        <v>10</v>
      </c>
      <c r="V32" s="1"/>
      <c r="W32" s="18">
        <v>8</v>
      </c>
      <c r="X32" s="1"/>
      <c r="Y32" s="10">
        <v>0</v>
      </c>
      <c r="Z32" s="1"/>
      <c r="AA32" s="10">
        <v>0</v>
      </c>
      <c r="AB32" s="1"/>
      <c r="AC32" s="10">
        <v>24</v>
      </c>
      <c r="AD32" s="1"/>
      <c r="AE32" s="10">
        <v>24</v>
      </c>
      <c r="AF32" s="1"/>
      <c r="AG32" s="10">
        <v>16</v>
      </c>
      <c r="AH32" s="1"/>
      <c r="AI32" s="10">
        <v>16</v>
      </c>
      <c r="AJ32" s="1"/>
      <c r="AK32" s="10">
        <f t="shared" si="0"/>
        <v>80</v>
      </c>
      <c r="AL32" s="1"/>
      <c r="AM32" s="10">
        <f t="shared" si="1"/>
        <v>0</v>
      </c>
      <c r="AN32" s="1"/>
      <c r="AO32" s="10">
        <f t="shared" si="2"/>
        <v>0</v>
      </c>
      <c r="AP32" s="1"/>
      <c r="AQ32" s="10">
        <f t="shared" si="3"/>
        <v>25.2</v>
      </c>
      <c r="AR32" s="1"/>
      <c r="AS32" s="10">
        <f t="shared" si="4"/>
        <v>25.68</v>
      </c>
      <c r="AT32" s="1"/>
      <c r="AU32" s="10">
        <f t="shared" si="5"/>
        <v>17.760000000000002</v>
      </c>
      <c r="AV32" s="1"/>
      <c r="AW32" s="10">
        <f t="shared" si="6"/>
        <v>18.72</v>
      </c>
      <c r="AX32" s="1"/>
      <c r="AY32" s="10">
        <f t="shared" si="7"/>
        <v>87.36</v>
      </c>
      <c r="AZ32" s="1"/>
      <c r="BA32" s="2" t="s">
        <v>145</v>
      </c>
      <c r="BB32" s="2" t="s">
        <v>3</v>
      </c>
    </row>
    <row r="33" spans="3:54" s="4" customFormat="1">
      <c r="C33" s="1"/>
      <c r="D33" s="1"/>
      <c r="E33" s="4" t="s">
        <v>202</v>
      </c>
      <c r="F33" s="1" t="s">
        <v>1</v>
      </c>
      <c r="G33" s="2" t="s">
        <v>59</v>
      </c>
      <c r="H33" s="1"/>
      <c r="I33" s="12">
        <v>0</v>
      </c>
      <c r="J33" s="1"/>
      <c r="K33" s="12"/>
      <c r="L33" s="1"/>
      <c r="M33" s="12">
        <v>1</v>
      </c>
      <c r="N33" s="1"/>
      <c r="O33" s="12">
        <v>1</v>
      </c>
      <c r="P33" s="1"/>
      <c r="Q33" s="12">
        <v>1</v>
      </c>
      <c r="R33" s="1"/>
      <c r="S33" s="12">
        <v>0</v>
      </c>
      <c r="T33" s="1"/>
      <c r="U33" s="12">
        <v>3</v>
      </c>
      <c r="V33" s="1"/>
      <c r="W33" s="18">
        <v>20</v>
      </c>
      <c r="X33" s="1"/>
      <c r="Y33" s="10">
        <v>0</v>
      </c>
      <c r="Z33" s="1"/>
      <c r="AA33" s="10">
        <v>0</v>
      </c>
      <c r="AB33" s="1"/>
      <c r="AC33" s="10">
        <v>20</v>
      </c>
      <c r="AD33" s="1"/>
      <c r="AE33" s="10">
        <v>20</v>
      </c>
      <c r="AF33" s="1"/>
      <c r="AG33" s="10">
        <v>20</v>
      </c>
      <c r="AH33" s="1"/>
      <c r="AI33" s="10">
        <v>0</v>
      </c>
      <c r="AJ33" s="1"/>
      <c r="AK33" s="10">
        <f t="shared" si="0"/>
        <v>60</v>
      </c>
      <c r="AL33" s="1"/>
      <c r="AM33" s="10">
        <f t="shared" si="1"/>
        <v>0</v>
      </c>
      <c r="AN33" s="1"/>
      <c r="AO33" s="10">
        <f t="shared" si="2"/>
        <v>0</v>
      </c>
      <c r="AP33" s="1"/>
      <c r="AQ33" s="10">
        <f t="shared" si="3"/>
        <v>21</v>
      </c>
      <c r="AR33" s="1"/>
      <c r="AS33" s="10">
        <f t="shared" si="4"/>
        <v>21.4</v>
      </c>
      <c r="AT33" s="1"/>
      <c r="AU33" s="10">
        <f t="shared" si="5"/>
        <v>22.2</v>
      </c>
      <c r="AV33" s="1"/>
      <c r="AW33" s="10">
        <f t="shared" si="6"/>
        <v>0</v>
      </c>
      <c r="AX33" s="1"/>
      <c r="AY33" s="10">
        <f t="shared" si="7"/>
        <v>64.599999999999994</v>
      </c>
      <c r="AZ33" s="1"/>
      <c r="BA33" s="2" t="s">
        <v>145</v>
      </c>
      <c r="BB33" s="2" t="s">
        <v>14</v>
      </c>
    </row>
    <row r="34" spans="3:54" s="4" customFormat="1">
      <c r="C34" s="1"/>
      <c r="D34" s="1"/>
      <c r="E34" s="4" t="s">
        <v>201</v>
      </c>
      <c r="F34" s="1" t="s">
        <v>1</v>
      </c>
      <c r="G34" s="2" t="s">
        <v>59</v>
      </c>
      <c r="H34" s="1"/>
      <c r="I34" s="12">
        <v>0</v>
      </c>
      <c r="J34" s="1"/>
      <c r="K34" s="12"/>
      <c r="L34" s="1"/>
      <c r="M34" s="12">
        <v>1</v>
      </c>
      <c r="N34" s="1"/>
      <c r="O34" s="12">
        <v>1</v>
      </c>
      <c r="P34" s="1"/>
      <c r="Q34" s="12">
        <v>0</v>
      </c>
      <c r="R34" s="1"/>
      <c r="S34" s="12">
        <v>1</v>
      </c>
      <c r="T34" s="1"/>
      <c r="U34" s="12">
        <v>3</v>
      </c>
      <c r="V34" s="1"/>
      <c r="W34" s="18">
        <v>5</v>
      </c>
      <c r="X34" s="1"/>
      <c r="Y34" s="10">
        <v>0</v>
      </c>
      <c r="Z34" s="1"/>
      <c r="AB34" s="1"/>
      <c r="AC34" s="10">
        <v>5</v>
      </c>
      <c r="AD34" s="1"/>
      <c r="AE34" s="10">
        <v>5</v>
      </c>
      <c r="AF34" s="1"/>
      <c r="AG34" s="10">
        <v>0</v>
      </c>
      <c r="AH34" s="1"/>
      <c r="AI34" s="10">
        <v>5</v>
      </c>
      <c r="AJ34" s="1"/>
      <c r="AK34" s="10">
        <f t="shared" si="0"/>
        <v>15</v>
      </c>
      <c r="AL34" s="1"/>
      <c r="AM34" s="10">
        <f t="shared" si="1"/>
        <v>0</v>
      </c>
      <c r="AN34" s="1"/>
      <c r="AO34" s="10">
        <f t="shared" si="2"/>
        <v>0</v>
      </c>
      <c r="AP34" s="1"/>
      <c r="AQ34" s="10">
        <f t="shared" si="3"/>
        <v>5.25</v>
      </c>
      <c r="AR34" s="1"/>
      <c r="AS34" s="10">
        <f t="shared" si="4"/>
        <v>5.35</v>
      </c>
      <c r="AT34" s="1"/>
      <c r="AU34" s="10">
        <f t="shared" si="5"/>
        <v>0</v>
      </c>
      <c r="AV34" s="1"/>
      <c r="AW34" s="10">
        <f t="shared" si="6"/>
        <v>5.85</v>
      </c>
      <c r="AX34" s="1"/>
      <c r="AY34" s="10">
        <f t="shared" si="7"/>
        <v>16.45</v>
      </c>
      <c r="AZ34" s="1"/>
      <c r="BA34" s="2" t="s">
        <v>145</v>
      </c>
      <c r="BB34" s="2" t="s">
        <v>14</v>
      </c>
    </row>
    <row r="35" spans="3:54" s="4" customFormat="1">
      <c r="C35" s="1"/>
      <c r="D35" s="1"/>
      <c r="E35" s="4" t="s">
        <v>200</v>
      </c>
      <c r="F35" s="1" t="s">
        <v>1</v>
      </c>
      <c r="G35" s="2" t="s">
        <v>59</v>
      </c>
      <c r="H35" s="1"/>
      <c r="I35" s="12">
        <v>0</v>
      </c>
      <c r="J35" s="1"/>
      <c r="K35" s="12"/>
      <c r="L35" s="1"/>
      <c r="M35" s="12">
        <v>2</v>
      </c>
      <c r="N35" s="1"/>
      <c r="O35" s="12">
        <v>2</v>
      </c>
      <c r="P35" s="1"/>
      <c r="Q35" s="12">
        <v>2</v>
      </c>
      <c r="R35" s="1"/>
      <c r="S35" s="12">
        <v>2</v>
      </c>
      <c r="T35" s="1"/>
      <c r="U35" s="12">
        <v>8</v>
      </c>
      <c r="V35" s="1"/>
      <c r="W35" s="18">
        <v>5</v>
      </c>
      <c r="X35" s="1"/>
      <c r="Y35" s="11">
        <v>0</v>
      </c>
      <c r="Z35" s="1"/>
      <c r="AA35" s="11"/>
      <c r="AB35" s="1"/>
      <c r="AC35" s="11">
        <v>10</v>
      </c>
      <c r="AD35" s="1"/>
      <c r="AE35" s="11">
        <v>10</v>
      </c>
      <c r="AF35" s="1"/>
      <c r="AG35" s="11">
        <v>10</v>
      </c>
      <c r="AH35" s="1"/>
      <c r="AI35" s="11">
        <v>10</v>
      </c>
      <c r="AJ35" s="32"/>
      <c r="AK35" s="11">
        <f t="shared" si="0"/>
        <v>40</v>
      </c>
      <c r="AL35" s="32"/>
      <c r="AM35" s="11">
        <f t="shared" si="1"/>
        <v>0</v>
      </c>
      <c r="AN35" s="32"/>
      <c r="AO35" s="11">
        <f t="shared" si="2"/>
        <v>0</v>
      </c>
      <c r="AP35" s="32"/>
      <c r="AQ35" s="11">
        <f t="shared" si="3"/>
        <v>10.5</v>
      </c>
      <c r="AR35" s="32"/>
      <c r="AS35" s="11">
        <f t="shared" si="4"/>
        <v>10.7</v>
      </c>
      <c r="AT35" s="32"/>
      <c r="AU35" s="11">
        <f t="shared" si="5"/>
        <v>11.1</v>
      </c>
      <c r="AV35" s="32"/>
      <c r="AW35" s="11">
        <f t="shared" si="6"/>
        <v>11.7</v>
      </c>
      <c r="AX35" s="32"/>
      <c r="AY35" s="11">
        <f t="shared" si="7"/>
        <v>44</v>
      </c>
      <c r="AZ35" s="1"/>
      <c r="BA35" s="2" t="s">
        <v>145</v>
      </c>
      <c r="BB35" s="2" t="s">
        <v>14</v>
      </c>
    </row>
    <row r="36" spans="3:54" s="57" customFormat="1">
      <c r="C36" s="51"/>
      <c r="D36" s="52" t="s">
        <v>199</v>
      </c>
      <c r="E36" s="51"/>
      <c r="F36" s="51" t="s">
        <v>1</v>
      </c>
      <c r="G36" s="53" t="s">
        <v>0</v>
      </c>
      <c r="H36" s="51"/>
      <c r="I36" s="54"/>
      <c r="J36" s="51"/>
      <c r="K36" s="54"/>
      <c r="L36" s="51"/>
      <c r="M36" s="54"/>
      <c r="N36" s="51"/>
      <c r="O36" s="54"/>
      <c r="P36" s="51"/>
      <c r="Q36" s="54"/>
      <c r="R36" s="51"/>
      <c r="S36" s="54"/>
      <c r="T36" s="51"/>
      <c r="U36" s="54"/>
      <c r="V36" s="51"/>
      <c r="W36" s="55" t="s">
        <v>0</v>
      </c>
      <c r="X36" s="51"/>
      <c r="Y36" s="56">
        <f t="shared" ref="Y36:AH36" si="11">SUM(Y31:Y35)</f>
        <v>0</v>
      </c>
      <c r="Z36" s="56">
        <f t="shared" si="11"/>
        <v>0</v>
      </c>
      <c r="AA36" s="56">
        <f t="shared" si="11"/>
        <v>0</v>
      </c>
      <c r="AB36" s="56">
        <f t="shared" si="11"/>
        <v>0</v>
      </c>
      <c r="AC36" s="56">
        <f t="shared" si="11"/>
        <v>83</v>
      </c>
      <c r="AD36" s="56">
        <f t="shared" si="11"/>
        <v>0</v>
      </c>
      <c r="AE36" s="56">
        <f t="shared" si="11"/>
        <v>83</v>
      </c>
      <c r="AF36" s="56">
        <f t="shared" si="11"/>
        <v>0</v>
      </c>
      <c r="AG36" s="56">
        <f t="shared" si="11"/>
        <v>62</v>
      </c>
      <c r="AH36" s="56">
        <f t="shared" si="11"/>
        <v>0</v>
      </c>
      <c r="AI36" s="56">
        <f>SUM(AI31:AI35)</f>
        <v>47</v>
      </c>
      <c r="AJ36" s="51"/>
      <c r="AK36" s="56">
        <f>SUM(AK31:AK35)</f>
        <v>275</v>
      </c>
      <c r="AL36" s="51"/>
      <c r="AM36" s="56">
        <f t="shared" si="1"/>
        <v>0</v>
      </c>
      <c r="AN36" s="51"/>
      <c r="AO36" s="56">
        <f t="shared" si="2"/>
        <v>0</v>
      </c>
      <c r="AP36" s="51"/>
      <c r="AQ36" s="56">
        <f t="shared" si="3"/>
        <v>87.15</v>
      </c>
      <c r="AR36" s="51"/>
      <c r="AS36" s="56">
        <f t="shared" si="4"/>
        <v>88.81</v>
      </c>
      <c r="AT36" s="51"/>
      <c r="AU36" s="56">
        <f t="shared" si="5"/>
        <v>68.819999999999993</v>
      </c>
      <c r="AV36" s="51"/>
      <c r="AW36" s="56">
        <f t="shared" si="6"/>
        <v>54.99</v>
      </c>
      <c r="AX36" s="51"/>
      <c r="AY36" s="56">
        <f>SUM(AY31:AY35)</f>
        <v>299.77</v>
      </c>
      <c r="AZ36" s="51"/>
      <c r="BA36" s="53" t="s">
        <v>0</v>
      </c>
      <c r="BB36" s="53" t="s">
        <v>0</v>
      </c>
    </row>
    <row r="37" spans="3:54" s="4" customFormat="1">
      <c r="C37" s="1"/>
      <c r="D37" s="4" t="s">
        <v>198</v>
      </c>
      <c r="E37" s="1"/>
      <c r="F37" s="1" t="s">
        <v>1</v>
      </c>
      <c r="G37" s="2" t="s">
        <v>5</v>
      </c>
      <c r="H37" s="1"/>
      <c r="I37" s="9"/>
      <c r="J37" s="1"/>
      <c r="K37" s="9"/>
      <c r="L37" s="1"/>
      <c r="M37" s="9"/>
      <c r="N37" s="1"/>
      <c r="O37" s="9"/>
      <c r="P37" s="1"/>
      <c r="Q37" s="9"/>
      <c r="R37" s="1"/>
      <c r="S37" s="9"/>
      <c r="T37" s="1"/>
      <c r="U37" s="9"/>
      <c r="V37" s="1"/>
      <c r="W37" s="3" t="s">
        <v>0</v>
      </c>
      <c r="X37" s="1"/>
      <c r="Y37" s="10">
        <v>0</v>
      </c>
      <c r="Z37" s="1"/>
      <c r="AA37" s="10">
        <v>2</v>
      </c>
      <c r="AB37" s="1"/>
      <c r="AC37" s="10">
        <v>2</v>
      </c>
      <c r="AD37" s="1"/>
      <c r="AE37" s="10">
        <v>2</v>
      </c>
      <c r="AF37" s="1"/>
      <c r="AG37" s="10">
        <v>2</v>
      </c>
      <c r="AH37" s="1"/>
      <c r="AI37" s="10">
        <v>2</v>
      </c>
      <c r="AJ37" s="1"/>
      <c r="AK37" s="10">
        <f t="shared" si="0"/>
        <v>10</v>
      </c>
      <c r="AL37" s="1"/>
      <c r="AM37" s="10">
        <f t="shared" si="1"/>
        <v>0</v>
      </c>
      <c r="AN37" s="1"/>
      <c r="AO37" s="10">
        <f t="shared" si="2"/>
        <v>2.04</v>
      </c>
      <c r="AP37" s="1"/>
      <c r="AQ37" s="10">
        <f t="shared" si="3"/>
        <v>2.1</v>
      </c>
      <c r="AR37" s="1"/>
      <c r="AS37" s="10">
        <f t="shared" si="4"/>
        <v>2.14</v>
      </c>
      <c r="AT37" s="1"/>
      <c r="AU37" s="10">
        <f t="shared" si="5"/>
        <v>2.2200000000000002</v>
      </c>
      <c r="AV37" s="1"/>
      <c r="AW37" s="10">
        <f t="shared" si="6"/>
        <v>2.34</v>
      </c>
      <c r="AX37" s="1"/>
      <c r="AY37" s="10">
        <f t="shared" si="7"/>
        <v>10.840000000000002</v>
      </c>
      <c r="AZ37" s="1"/>
      <c r="BA37" s="2" t="s">
        <v>145</v>
      </c>
      <c r="BB37" s="2" t="s">
        <v>3</v>
      </c>
    </row>
    <row r="38" spans="3:54" s="4" customFormat="1">
      <c r="C38" s="1"/>
      <c r="D38" s="4" t="s">
        <v>197</v>
      </c>
      <c r="E38" s="1"/>
      <c r="F38" s="1" t="s">
        <v>1</v>
      </c>
      <c r="G38" s="2" t="s">
        <v>5</v>
      </c>
      <c r="H38" s="1"/>
      <c r="I38" s="9"/>
      <c r="J38" s="1"/>
      <c r="K38" s="9"/>
      <c r="L38" s="1"/>
      <c r="M38" s="9"/>
      <c r="N38" s="1"/>
      <c r="O38" s="9"/>
      <c r="P38" s="1"/>
      <c r="Q38" s="9"/>
      <c r="R38" s="1"/>
      <c r="S38" s="9"/>
      <c r="T38" s="1"/>
      <c r="U38" s="9"/>
      <c r="V38" s="1"/>
      <c r="W38" s="3" t="s">
        <v>0</v>
      </c>
      <c r="X38" s="1"/>
      <c r="Y38" s="11">
        <v>0</v>
      </c>
      <c r="Z38" s="1"/>
      <c r="AA38" s="11">
        <v>6</v>
      </c>
      <c r="AB38" s="1"/>
      <c r="AC38" s="11">
        <v>6</v>
      </c>
      <c r="AD38" s="1"/>
      <c r="AE38" s="11">
        <v>6</v>
      </c>
      <c r="AF38" s="1"/>
      <c r="AG38" s="11">
        <v>6</v>
      </c>
      <c r="AH38" s="1"/>
      <c r="AI38" s="11">
        <v>6</v>
      </c>
      <c r="AJ38" s="32"/>
      <c r="AK38" s="11">
        <f t="shared" si="0"/>
        <v>30</v>
      </c>
      <c r="AL38" s="32"/>
      <c r="AM38" s="11">
        <f t="shared" si="1"/>
        <v>0</v>
      </c>
      <c r="AN38" s="32"/>
      <c r="AO38" s="11">
        <f t="shared" si="2"/>
        <v>6.12</v>
      </c>
      <c r="AP38" s="32"/>
      <c r="AQ38" s="11">
        <f t="shared" si="3"/>
        <v>6.3</v>
      </c>
      <c r="AR38" s="32"/>
      <c r="AS38" s="11">
        <f t="shared" si="4"/>
        <v>6.42</v>
      </c>
      <c r="AT38" s="32"/>
      <c r="AU38" s="11">
        <f t="shared" si="5"/>
        <v>6.66</v>
      </c>
      <c r="AV38" s="32"/>
      <c r="AW38" s="11">
        <f t="shared" si="6"/>
        <v>7.02</v>
      </c>
      <c r="AX38" s="32"/>
      <c r="AY38" s="11">
        <f t="shared" si="7"/>
        <v>32.519999999999996</v>
      </c>
      <c r="AZ38" s="1"/>
      <c r="BA38" s="2" t="s">
        <v>145</v>
      </c>
      <c r="BB38" s="2" t="s">
        <v>3</v>
      </c>
    </row>
    <row r="39" spans="3:54" s="57" customFormat="1">
      <c r="C39" s="52" t="s">
        <v>196</v>
      </c>
      <c r="D39" s="51"/>
      <c r="E39" s="51"/>
      <c r="F39" s="51" t="s">
        <v>1</v>
      </c>
      <c r="G39" s="53" t="s">
        <v>0</v>
      </c>
      <c r="H39" s="51"/>
      <c r="I39" s="54"/>
      <c r="J39" s="51"/>
      <c r="K39" s="54"/>
      <c r="L39" s="51"/>
      <c r="M39" s="54"/>
      <c r="N39" s="51"/>
      <c r="O39" s="54"/>
      <c r="P39" s="51"/>
      <c r="Q39" s="54"/>
      <c r="R39" s="51"/>
      <c r="S39" s="54"/>
      <c r="T39" s="51"/>
      <c r="U39" s="54"/>
      <c r="V39" s="51"/>
      <c r="W39" s="55" t="s">
        <v>0</v>
      </c>
      <c r="X39" s="51"/>
      <c r="Y39" s="56">
        <f t="shared" ref="Y39:AI39" si="12">Y22+Y29+Y36+Y37+Y38</f>
        <v>0</v>
      </c>
      <c r="Z39" s="56">
        <f t="shared" si="12"/>
        <v>0</v>
      </c>
      <c r="AA39" s="56">
        <f t="shared" si="12"/>
        <v>8</v>
      </c>
      <c r="AB39" s="56">
        <f t="shared" si="12"/>
        <v>0</v>
      </c>
      <c r="AC39" s="56">
        <f t="shared" si="12"/>
        <v>143.5</v>
      </c>
      <c r="AD39" s="56">
        <f t="shared" si="12"/>
        <v>0</v>
      </c>
      <c r="AE39" s="56">
        <f t="shared" si="12"/>
        <v>106.5</v>
      </c>
      <c r="AF39" s="56">
        <f t="shared" si="12"/>
        <v>0</v>
      </c>
      <c r="AG39" s="56">
        <f t="shared" si="12"/>
        <v>78</v>
      </c>
      <c r="AH39" s="56">
        <f t="shared" si="12"/>
        <v>0</v>
      </c>
      <c r="AI39" s="56">
        <f t="shared" si="12"/>
        <v>55</v>
      </c>
      <c r="AJ39" s="51"/>
      <c r="AK39" s="56">
        <f>AK22+AK29+AK36+AK37+AK38</f>
        <v>391</v>
      </c>
      <c r="AL39" s="51"/>
      <c r="AM39" s="56">
        <f t="shared" si="1"/>
        <v>0</v>
      </c>
      <c r="AN39" s="51"/>
      <c r="AO39" s="56">
        <f t="shared" si="2"/>
        <v>8.16</v>
      </c>
      <c r="AP39" s="51"/>
      <c r="AQ39" s="56">
        <f t="shared" si="3"/>
        <v>150.67500000000001</v>
      </c>
      <c r="AR39" s="51"/>
      <c r="AS39" s="56">
        <f t="shared" si="4"/>
        <v>113.955</v>
      </c>
      <c r="AT39" s="51"/>
      <c r="AU39" s="56">
        <f t="shared" si="5"/>
        <v>86.58</v>
      </c>
      <c r="AV39" s="51"/>
      <c r="AW39" s="56">
        <f t="shared" si="6"/>
        <v>64.349999999999994</v>
      </c>
      <c r="AX39" s="51"/>
      <c r="AY39" s="56">
        <f t="shared" si="7"/>
        <v>423.72</v>
      </c>
      <c r="AZ39" s="51"/>
      <c r="BA39" s="53" t="s">
        <v>0</v>
      </c>
      <c r="BB39" s="53" t="s">
        <v>0</v>
      </c>
    </row>
    <row r="40" spans="3:54" s="4" customFormat="1">
      <c r="C40" s="8" t="s">
        <v>195</v>
      </c>
      <c r="D40" s="1"/>
      <c r="E40" s="1"/>
      <c r="F40" s="1" t="s">
        <v>1</v>
      </c>
      <c r="G40" s="2"/>
      <c r="H40" s="1"/>
      <c r="I40" s="3"/>
      <c r="J40" s="1"/>
      <c r="K40" s="3"/>
      <c r="L40" s="1"/>
      <c r="M40" s="3"/>
      <c r="N40" s="1"/>
      <c r="O40" s="3"/>
      <c r="P40" s="1"/>
      <c r="Q40" s="3"/>
      <c r="R40" s="1"/>
      <c r="S40" s="3"/>
      <c r="T40" s="1"/>
      <c r="U40" s="3"/>
      <c r="V40" s="1"/>
      <c r="W40" s="2"/>
      <c r="X40" s="1"/>
      <c r="Y40" s="3"/>
      <c r="Z40" s="1"/>
      <c r="AA40" s="3"/>
      <c r="AB40" s="1"/>
      <c r="AC40" s="3"/>
      <c r="AD40" s="1"/>
      <c r="AE40" s="3"/>
      <c r="AF40" s="1"/>
      <c r="AG40" s="3"/>
      <c r="AH40" s="1"/>
      <c r="AI40" s="3"/>
      <c r="AJ40" s="1"/>
      <c r="AK40" s="10">
        <f t="shared" si="0"/>
        <v>0</v>
      </c>
      <c r="AL40" s="1"/>
      <c r="AM40" s="10">
        <f t="shared" si="1"/>
        <v>0</v>
      </c>
      <c r="AN40" s="1"/>
      <c r="AO40" s="10">
        <f t="shared" si="2"/>
        <v>0</v>
      </c>
      <c r="AP40" s="1"/>
      <c r="AQ40" s="10">
        <f t="shared" si="3"/>
        <v>0</v>
      </c>
      <c r="AR40" s="1"/>
      <c r="AS40" s="10">
        <f t="shared" si="4"/>
        <v>0</v>
      </c>
      <c r="AT40" s="1"/>
      <c r="AU40" s="10">
        <f t="shared" si="5"/>
        <v>0</v>
      </c>
      <c r="AV40" s="1"/>
      <c r="AW40" s="10">
        <f t="shared" si="6"/>
        <v>0</v>
      </c>
      <c r="AX40" s="1"/>
      <c r="AY40" s="10">
        <f t="shared" si="7"/>
        <v>0</v>
      </c>
      <c r="AZ40" s="1"/>
      <c r="BA40" s="2"/>
      <c r="BB40" s="2"/>
    </row>
    <row r="41" spans="3:54" s="4" customFormat="1">
      <c r="C41" s="1"/>
      <c r="D41" s="4" t="s">
        <v>194</v>
      </c>
      <c r="E41" s="1"/>
      <c r="F41" s="1" t="s">
        <v>1</v>
      </c>
      <c r="G41" s="2" t="s">
        <v>189</v>
      </c>
      <c r="H41" s="1"/>
      <c r="I41" s="12">
        <v>0</v>
      </c>
      <c r="J41" s="1"/>
      <c r="K41" s="12">
        <v>0</v>
      </c>
      <c r="L41" s="1"/>
      <c r="M41" s="12">
        <v>0</v>
      </c>
      <c r="N41" s="1"/>
      <c r="O41" s="12">
        <v>0</v>
      </c>
      <c r="P41" s="1"/>
      <c r="Q41" s="12">
        <v>1</v>
      </c>
      <c r="R41" s="1"/>
      <c r="S41" s="12">
        <v>0</v>
      </c>
      <c r="T41" s="1"/>
      <c r="U41" s="12">
        <v>1</v>
      </c>
      <c r="V41" s="1"/>
      <c r="W41" s="18">
        <v>7</v>
      </c>
      <c r="X41" s="1"/>
      <c r="Y41" s="10">
        <v>0</v>
      </c>
      <c r="Z41" s="1"/>
      <c r="AA41" s="10">
        <v>0</v>
      </c>
      <c r="AB41" s="1"/>
      <c r="AC41" s="10">
        <v>0</v>
      </c>
      <c r="AD41" s="1"/>
      <c r="AE41" s="10">
        <v>0</v>
      </c>
      <c r="AF41" s="1"/>
      <c r="AG41" s="10">
        <v>7</v>
      </c>
      <c r="AH41" s="1"/>
      <c r="AI41" s="10">
        <v>0</v>
      </c>
      <c r="AJ41" s="1"/>
      <c r="AK41" s="10">
        <f t="shared" si="0"/>
        <v>7</v>
      </c>
      <c r="AL41" s="1"/>
      <c r="AM41" s="10">
        <f t="shared" si="1"/>
        <v>0</v>
      </c>
      <c r="AN41" s="1"/>
      <c r="AO41" s="10">
        <f t="shared" si="2"/>
        <v>0</v>
      </c>
      <c r="AP41" s="1"/>
      <c r="AQ41" s="10">
        <f t="shared" si="3"/>
        <v>0</v>
      </c>
      <c r="AR41" s="1"/>
      <c r="AS41" s="10">
        <f t="shared" si="4"/>
        <v>0</v>
      </c>
      <c r="AT41" s="1"/>
      <c r="AU41" s="10">
        <f t="shared" si="5"/>
        <v>7.77</v>
      </c>
      <c r="AV41" s="1"/>
      <c r="AW41" s="10">
        <f t="shared" si="6"/>
        <v>0</v>
      </c>
      <c r="AX41" s="1"/>
      <c r="AY41" s="10">
        <f t="shared" si="7"/>
        <v>7.77</v>
      </c>
      <c r="AZ41" s="1"/>
      <c r="BA41" s="2" t="s">
        <v>145</v>
      </c>
      <c r="BB41" s="2" t="s">
        <v>14</v>
      </c>
    </row>
    <row r="42" spans="3:54" s="4" customFormat="1">
      <c r="C42" s="1"/>
      <c r="D42" s="4" t="s">
        <v>192</v>
      </c>
      <c r="E42" s="1"/>
      <c r="F42" s="1" t="s">
        <v>1</v>
      </c>
      <c r="G42" s="2" t="s">
        <v>5</v>
      </c>
      <c r="H42" s="1"/>
      <c r="I42" s="9"/>
      <c r="J42" s="1"/>
      <c r="K42" s="9"/>
      <c r="L42" s="1"/>
      <c r="M42" s="9"/>
      <c r="N42" s="1"/>
      <c r="O42" s="9"/>
      <c r="P42" s="1"/>
      <c r="Q42" s="9"/>
      <c r="R42" s="1"/>
      <c r="S42" s="9"/>
      <c r="T42" s="1"/>
      <c r="U42" s="9"/>
      <c r="V42" s="1"/>
      <c r="W42" s="3" t="s">
        <v>0</v>
      </c>
      <c r="X42" s="1"/>
      <c r="Y42" s="10">
        <v>0</v>
      </c>
      <c r="Z42" s="1"/>
      <c r="AA42" s="10">
        <v>0</v>
      </c>
      <c r="AB42" s="1"/>
      <c r="AC42" s="10">
        <v>1</v>
      </c>
      <c r="AD42" s="1"/>
      <c r="AE42" s="10">
        <v>5</v>
      </c>
      <c r="AF42" s="1"/>
      <c r="AG42" s="10">
        <v>7</v>
      </c>
      <c r="AH42" s="1"/>
      <c r="AI42" s="10">
        <v>7</v>
      </c>
      <c r="AJ42" s="1"/>
      <c r="AK42" s="10">
        <f t="shared" si="0"/>
        <v>20</v>
      </c>
      <c r="AL42" s="1"/>
      <c r="AM42" s="10">
        <f t="shared" si="1"/>
        <v>0</v>
      </c>
      <c r="AN42" s="1"/>
      <c r="AO42" s="10">
        <f t="shared" si="2"/>
        <v>0</v>
      </c>
      <c r="AP42" s="1"/>
      <c r="AQ42" s="10">
        <f t="shared" si="3"/>
        <v>1.05</v>
      </c>
      <c r="AR42" s="1"/>
      <c r="AS42" s="10">
        <f t="shared" si="4"/>
        <v>5.35</v>
      </c>
      <c r="AT42" s="1"/>
      <c r="AU42" s="10">
        <f t="shared" si="5"/>
        <v>7.77</v>
      </c>
      <c r="AV42" s="1"/>
      <c r="AW42" s="10">
        <f t="shared" si="6"/>
        <v>8.19</v>
      </c>
      <c r="AX42" s="1"/>
      <c r="AY42" s="10">
        <f t="shared" si="7"/>
        <v>22.36</v>
      </c>
      <c r="AZ42" s="1"/>
      <c r="BA42" s="2" t="s">
        <v>145</v>
      </c>
      <c r="BB42" s="2" t="s">
        <v>14</v>
      </c>
    </row>
    <row r="43" spans="3:54" s="4" customFormat="1">
      <c r="C43" s="1"/>
      <c r="D43" s="4" t="s">
        <v>191</v>
      </c>
      <c r="E43" s="1"/>
      <c r="F43" s="1" t="s">
        <v>1</v>
      </c>
      <c r="G43" s="2" t="s">
        <v>5</v>
      </c>
      <c r="H43" s="1"/>
      <c r="I43" s="9"/>
      <c r="J43" s="1"/>
      <c r="K43" s="9"/>
      <c r="L43" s="1"/>
      <c r="M43" s="9"/>
      <c r="N43" s="1"/>
      <c r="O43" s="9"/>
      <c r="P43" s="1"/>
      <c r="Q43" s="9"/>
      <c r="R43" s="1"/>
      <c r="S43" s="9"/>
      <c r="T43" s="1"/>
      <c r="U43" s="9"/>
      <c r="V43" s="1"/>
      <c r="W43" s="3" t="s">
        <v>0</v>
      </c>
      <c r="X43" s="1"/>
      <c r="Y43" s="10">
        <v>0</v>
      </c>
      <c r="Z43" s="1"/>
      <c r="AA43" s="10">
        <v>0</v>
      </c>
      <c r="AB43" s="1"/>
      <c r="AC43" s="10">
        <v>10</v>
      </c>
      <c r="AD43" s="1"/>
      <c r="AE43" s="10">
        <v>10</v>
      </c>
      <c r="AF43" s="1"/>
      <c r="AG43" s="10">
        <v>10</v>
      </c>
      <c r="AH43" s="1"/>
      <c r="AI43" s="10">
        <v>10</v>
      </c>
      <c r="AJ43" s="1"/>
      <c r="AK43" s="10">
        <f t="shared" si="0"/>
        <v>40</v>
      </c>
      <c r="AL43" s="1"/>
      <c r="AM43" s="10">
        <f t="shared" si="1"/>
        <v>0</v>
      </c>
      <c r="AN43" s="1"/>
      <c r="AO43" s="10">
        <f t="shared" si="2"/>
        <v>0</v>
      </c>
      <c r="AP43" s="1"/>
      <c r="AQ43" s="10">
        <f t="shared" si="3"/>
        <v>10.5</v>
      </c>
      <c r="AR43" s="1"/>
      <c r="AS43" s="10">
        <f t="shared" si="4"/>
        <v>10.7</v>
      </c>
      <c r="AT43" s="1"/>
      <c r="AU43" s="10">
        <f t="shared" si="5"/>
        <v>11.1</v>
      </c>
      <c r="AV43" s="1"/>
      <c r="AW43" s="10">
        <f t="shared" si="6"/>
        <v>11.7</v>
      </c>
      <c r="AX43" s="1"/>
      <c r="AY43" s="10">
        <f t="shared" si="7"/>
        <v>44</v>
      </c>
      <c r="AZ43" s="1"/>
      <c r="BA43" s="2" t="s">
        <v>145</v>
      </c>
      <c r="BB43" s="2" t="s">
        <v>14</v>
      </c>
    </row>
    <row r="44" spans="3:54" s="4" customFormat="1">
      <c r="C44" s="1"/>
      <c r="D44" s="4" t="s">
        <v>190</v>
      </c>
      <c r="E44" s="1"/>
      <c r="F44" s="1" t="s">
        <v>1</v>
      </c>
      <c r="G44" s="2" t="s">
        <v>189</v>
      </c>
      <c r="H44" s="1"/>
      <c r="I44" s="12">
        <v>0</v>
      </c>
      <c r="J44" s="1"/>
      <c r="K44" s="12">
        <v>0</v>
      </c>
      <c r="L44" s="1"/>
      <c r="M44" s="12">
        <v>0</v>
      </c>
      <c r="N44" s="1"/>
      <c r="O44" s="12">
        <v>0</v>
      </c>
      <c r="P44" s="1"/>
      <c r="Q44" s="12">
        <v>0</v>
      </c>
      <c r="R44" s="1"/>
      <c r="S44" s="12">
        <v>3</v>
      </c>
      <c r="T44" s="1"/>
      <c r="U44" s="12">
        <v>3</v>
      </c>
      <c r="V44" s="1"/>
      <c r="W44" s="3">
        <v>5</v>
      </c>
      <c r="X44" s="1"/>
      <c r="Y44" s="11">
        <v>0</v>
      </c>
      <c r="Z44" s="1"/>
      <c r="AA44" s="11">
        <v>0</v>
      </c>
      <c r="AB44" s="1"/>
      <c r="AC44" s="11">
        <v>0</v>
      </c>
      <c r="AD44" s="1"/>
      <c r="AE44" s="11">
        <v>0</v>
      </c>
      <c r="AF44" s="1"/>
      <c r="AG44" s="11">
        <v>0</v>
      </c>
      <c r="AH44" s="1"/>
      <c r="AI44" s="11">
        <v>15</v>
      </c>
      <c r="AJ44" s="32"/>
      <c r="AK44" s="11">
        <f t="shared" si="0"/>
        <v>15</v>
      </c>
      <c r="AL44" s="32"/>
      <c r="AM44" s="11">
        <f t="shared" si="1"/>
        <v>0</v>
      </c>
      <c r="AN44" s="32"/>
      <c r="AO44" s="11">
        <f t="shared" si="2"/>
        <v>0</v>
      </c>
      <c r="AP44" s="32"/>
      <c r="AQ44" s="11">
        <f t="shared" si="3"/>
        <v>0</v>
      </c>
      <c r="AR44" s="32"/>
      <c r="AS44" s="11">
        <f t="shared" si="4"/>
        <v>0</v>
      </c>
      <c r="AT44" s="32"/>
      <c r="AU44" s="11">
        <f t="shared" si="5"/>
        <v>0</v>
      </c>
      <c r="AV44" s="32"/>
      <c r="AW44" s="11">
        <f t="shared" si="6"/>
        <v>17.55</v>
      </c>
      <c r="AX44" s="32"/>
      <c r="AY44" s="11">
        <f t="shared" si="7"/>
        <v>17.55</v>
      </c>
      <c r="AZ44" s="1"/>
      <c r="BA44" s="2" t="s">
        <v>145</v>
      </c>
      <c r="BB44" s="2" t="s">
        <v>14</v>
      </c>
    </row>
    <row r="45" spans="3:54" s="57" customFormat="1">
      <c r="C45" s="52" t="s">
        <v>187</v>
      </c>
      <c r="D45" s="51"/>
      <c r="E45" s="51"/>
      <c r="F45" s="51" t="s">
        <v>1</v>
      </c>
      <c r="G45" s="53" t="s">
        <v>0</v>
      </c>
      <c r="H45" s="51"/>
      <c r="I45" s="54"/>
      <c r="J45" s="51"/>
      <c r="K45" s="54"/>
      <c r="L45" s="51"/>
      <c r="M45" s="54"/>
      <c r="N45" s="51"/>
      <c r="O45" s="54"/>
      <c r="P45" s="51"/>
      <c r="Q45" s="54"/>
      <c r="R45" s="51"/>
      <c r="S45" s="54"/>
      <c r="T45" s="51"/>
      <c r="U45" s="54"/>
      <c r="V45" s="51"/>
      <c r="W45" s="55" t="s">
        <v>0</v>
      </c>
      <c r="X45" s="51"/>
      <c r="Y45" s="56">
        <f t="shared" ref="Y45:AI45" si="13">SUM(Y41:Y44)</f>
        <v>0</v>
      </c>
      <c r="Z45" s="56">
        <f t="shared" si="13"/>
        <v>0</v>
      </c>
      <c r="AA45" s="56">
        <f t="shared" si="13"/>
        <v>0</v>
      </c>
      <c r="AB45" s="56">
        <f t="shared" si="13"/>
        <v>0</v>
      </c>
      <c r="AC45" s="56">
        <f t="shared" si="13"/>
        <v>11</v>
      </c>
      <c r="AD45" s="56">
        <f t="shared" si="13"/>
        <v>0</v>
      </c>
      <c r="AE45" s="56">
        <f t="shared" si="13"/>
        <v>15</v>
      </c>
      <c r="AF45" s="56">
        <f t="shared" si="13"/>
        <v>0</v>
      </c>
      <c r="AG45" s="56">
        <f t="shared" si="13"/>
        <v>24</v>
      </c>
      <c r="AH45" s="56">
        <f t="shared" si="13"/>
        <v>0</v>
      </c>
      <c r="AI45" s="56">
        <f t="shared" si="13"/>
        <v>32</v>
      </c>
      <c r="AJ45" s="51"/>
      <c r="AK45" s="56">
        <f>SUM(AK41:AK44)</f>
        <v>82</v>
      </c>
      <c r="AL45" s="51"/>
      <c r="AM45" s="56">
        <f t="shared" si="1"/>
        <v>0</v>
      </c>
      <c r="AN45" s="51"/>
      <c r="AO45" s="56">
        <f t="shared" si="2"/>
        <v>0</v>
      </c>
      <c r="AP45" s="51"/>
      <c r="AQ45" s="56">
        <f t="shared" si="3"/>
        <v>11.55</v>
      </c>
      <c r="AR45" s="51"/>
      <c r="AS45" s="56">
        <f t="shared" si="4"/>
        <v>16.05</v>
      </c>
      <c r="AT45" s="51"/>
      <c r="AU45" s="56">
        <f t="shared" si="5"/>
        <v>26.64</v>
      </c>
      <c r="AV45" s="51"/>
      <c r="AW45" s="56">
        <f t="shared" si="6"/>
        <v>37.44</v>
      </c>
      <c r="AX45" s="51"/>
      <c r="AY45" s="56">
        <f t="shared" si="7"/>
        <v>91.68</v>
      </c>
      <c r="AZ45" s="51"/>
      <c r="BA45" s="53" t="s">
        <v>0</v>
      </c>
      <c r="BB45" s="53" t="s">
        <v>0</v>
      </c>
    </row>
    <row r="46" spans="3:54" s="4" customFormat="1">
      <c r="C46" s="8" t="s">
        <v>186</v>
      </c>
      <c r="D46" s="1"/>
      <c r="E46" s="1"/>
      <c r="F46" s="1" t="s">
        <v>1</v>
      </c>
      <c r="G46" s="2"/>
      <c r="H46" s="1"/>
      <c r="I46" s="3"/>
      <c r="J46" s="1"/>
      <c r="K46" s="3"/>
      <c r="L46" s="1"/>
      <c r="M46" s="3"/>
      <c r="N46" s="1"/>
      <c r="O46" s="3"/>
      <c r="P46" s="1"/>
      <c r="Q46" s="3"/>
      <c r="R46" s="1"/>
      <c r="S46" s="3"/>
      <c r="T46" s="1"/>
      <c r="U46" s="3"/>
      <c r="V46" s="1"/>
      <c r="W46" s="2"/>
      <c r="X46" s="1"/>
      <c r="Y46" s="3"/>
      <c r="Z46" s="1"/>
      <c r="AA46" s="3"/>
      <c r="AB46" s="1"/>
      <c r="AC46" s="3"/>
      <c r="AD46" s="1"/>
      <c r="AE46" s="3"/>
      <c r="AF46" s="1"/>
      <c r="AG46" s="3"/>
      <c r="AH46" s="1"/>
      <c r="AI46" s="3"/>
      <c r="AJ46" s="1"/>
      <c r="AK46" s="10">
        <f t="shared" si="0"/>
        <v>0</v>
      </c>
      <c r="AL46" s="1"/>
      <c r="AM46" s="10">
        <f t="shared" si="1"/>
        <v>0</v>
      </c>
      <c r="AN46" s="1"/>
      <c r="AO46" s="10">
        <f t="shared" si="2"/>
        <v>0</v>
      </c>
      <c r="AP46" s="1"/>
      <c r="AQ46" s="10">
        <f t="shared" si="3"/>
        <v>0</v>
      </c>
      <c r="AR46" s="1"/>
      <c r="AS46" s="10">
        <f t="shared" si="4"/>
        <v>0</v>
      </c>
      <c r="AT46" s="1"/>
      <c r="AU46" s="10">
        <f t="shared" si="5"/>
        <v>0</v>
      </c>
      <c r="AV46" s="1"/>
      <c r="AW46" s="10">
        <f t="shared" si="6"/>
        <v>0</v>
      </c>
      <c r="AX46" s="1"/>
      <c r="AY46" s="10">
        <f t="shared" si="7"/>
        <v>0</v>
      </c>
      <c r="AZ46" s="1"/>
      <c r="BA46" s="2"/>
      <c r="BB46" s="2"/>
    </row>
    <row r="47" spans="3:54" s="4" customFormat="1">
      <c r="C47" s="1"/>
      <c r="D47" s="4" t="s">
        <v>185</v>
      </c>
      <c r="E47" s="1"/>
      <c r="F47" s="1" t="s">
        <v>1</v>
      </c>
      <c r="G47" s="2" t="s">
        <v>184</v>
      </c>
      <c r="H47" s="1"/>
      <c r="I47" s="12">
        <v>5</v>
      </c>
      <c r="J47" s="1"/>
      <c r="K47" s="12">
        <v>5</v>
      </c>
      <c r="L47" s="1"/>
      <c r="M47" s="12">
        <v>5</v>
      </c>
      <c r="N47" s="1"/>
      <c r="O47" s="12">
        <v>5</v>
      </c>
      <c r="P47" s="1"/>
      <c r="Q47" s="12">
        <v>5</v>
      </c>
      <c r="R47" s="1"/>
      <c r="S47" s="12">
        <v>0</v>
      </c>
      <c r="T47" s="1"/>
      <c r="U47" s="12">
        <v>25</v>
      </c>
      <c r="V47" s="1"/>
      <c r="W47" s="3" t="s">
        <v>183</v>
      </c>
      <c r="X47" s="1"/>
      <c r="Y47" s="10">
        <v>10.5</v>
      </c>
      <c r="Z47" s="1"/>
      <c r="AA47" s="10">
        <v>12.5</v>
      </c>
      <c r="AB47" s="1"/>
      <c r="AC47" s="10">
        <v>12.5</v>
      </c>
      <c r="AD47" s="1"/>
      <c r="AE47" s="10">
        <v>12.5</v>
      </c>
      <c r="AF47" s="1"/>
      <c r="AG47" s="10">
        <v>12.5</v>
      </c>
      <c r="AH47" s="1"/>
      <c r="AI47" s="10">
        <v>0</v>
      </c>
      <c r="AJ47" s="1"/>
      <c r="AK47" s="10">
        <f t="shared" si="0"/>
        <v>60.5</v>
      </c>
      <c r="AL47" s="1"/>
      <c r="AM47" s="10">
        <f t="shared" si="1"/>
        <v>10.5</v>
      </c>
      <c r="AN47" s="1"/>
      <c r="AO47" s="10">
        <f t="shared" si="2"/>
        <v>12.75</v>
      </c>
      <c r="AP47" s="1"/>
      <c r="AQ47" s="10">
        <f t="shared" si="3"/>
        <v>13.125</v>
      </c>
      <c r="AR47" s="1"/>
      <c r="AS47" s="10">
        <f t="shared" si="4"/>
        <v>13.375</v>
      </c>
      <c r="AT47" s="1"/>
      <c r="AU47" s="10">
        <f t="shared" si="5"/>
        <v>13.875</v>
      </c>
      <c r="AV47" s="1"/>
      <c r="AW47" s="10">
        <f t="shared" si="6"/>
        <v>0</v>
      </c>
      <c r="AX47" s="1"/>
      <c r="AY47" s="10">
        <f t="shared" si="7"/>
        <v>63.625</v>
      </c>
      <c r="AZ47" s="1"/>
      <c r="BA47" s="2" t="s">
        <v>145</v>
      </c>
      <c r="BB47" s="2" t="s">
        <v>3</v>
      </c>
    </row>
    <row r="48" spans="3:54" s="4" customFormat="1">
      <c r="C48" s="1"/>
      <c r="D48" s="4" t="s">
        <v>182</v>
      </c>
      <c r="E48" s="1"/>
      <c r="F48" s="1" t="s">
        <v>1</v>
      </c>
      <c r="G48" s="2" t="s">
        <v>5</v>
      </c>
      <c r="H48" s="1"/>
      <c r="I48" s="9"/>
      <c r="J48" s="1"/>
      <c r="K48" s="9"/>
      <c r="L48" s="1"/>
      <c r="M48" s="9"/>
      <c r="N48" s="1"/>
      <c r="O48" s="9"/>
      <c r="P48" s="1"/>
      <c r="Q48" s="9"/>
      <c r="R48" s="1"/>
      <c r="S48" s="9"/>
      <c r="T48" s="1"/>
      <c r="U48" s="9"/>
      <c r="V48" s="1"/>
      <c r="W48" s="3" t="s">
        <v>0</v>
      </c>
      <c r="X48" s="1"/>
      <c r="Y48" s="10">
        <v>0</v>
      </c>
      <c r="Z48" s="1"/>
      <c r="AA48" s="4">
        <v>0</v>
      </c>
      <c r="AB48" s="1"/>
      <c r="AC48" s="10">
        <v>30</v>
      </c>
      <c r="AD48" s="1"/>
      <c r="AE48" s="10">
        <v>30</v>
      </c>
      <c r="AF48" s="1"/>
      <c r="AG48" s="10">
        <v>30</v>
      </c>
      <c r="AH48" s="1"/>
      <c r="AI48" s="10">
        <v>25</v>
      </c>
      <c r="AJ48" s="1"/>
      <c r="AK48" s="10">
        <f t="shared" si="0"/>
        <v>115</v>
      </c>
      <c r="AL48" s="1"/>
      <c r="AM48" s="10">
        <f t="shared" si="1"/>
        <v>0</v>
      </c>
      <c r="AN48" s="1"/>
      <c r="AO48" s="10">
        <f t="shared" si="2"/>
        <v>0</v>
      </c>
      <c r="AP48" s="1"/>
      <c r="AQ48" s="10">
        <f t="shared" si="3"/>
        <v>31.5</v>
      </c>
      <c r="AR48" s="1"/>
      <c r="AS48" s="10">
        <f t="shared" si="4"/>
        <v>32.1</v>
      </c>
      <c r="AT48" s="1"/>
      <c r="AU48" s="10">
        <f t="shared" si="5"/>
        <v>33.299999999999997</v>
      </c>
      <c r="AV48" s="1"/>
      <c r="AW48" s="10">
        <f t="shared" si="6"/>
        <v>29.25</v>
      </c>
      <c r="AX48" s="1"/>
      <c r="AY48" s="10">
        <f t="shared" si="7"/>
        <v>126.15</v>
      </c>
      <c r="AZ48" s="1"/>
      <c r="BA48" s="2" t="s">
        <v>145</v>
      </c>
      <c r="BB48" s="2" t="s">
        <v>3</v>
      </c>
    </row>
    <row r="49" spans="2:54" s="4" customFormat="1">
      <c r="B49" s="1"/>
      <c r="C49" s="1"/>
      <c r="D49" s="4" t="s">
        <v>181</v>
      </c>
      <c r="E49" s="1"/>
      <c r="F49" s="1" t="s">
        <v>1</v>
      </c>
      <c r="G49" s="2" t="s">
        <v>5</v>
      </c>
      <c r="H49" s="1"/>
      <c r="I49" s="9"/>
      <c r="J49" s="1"/>
      <c r="K49" s="9"/>
      <c r="L49" s="1"/>
      <c r="M49" s="9"/>
      <c r="N49" s="1"/>
      <c r="O49" s="9"/>
      <c r="P49" s="1"/>
      <c r="Q49" s="9"/>
      <c r="R49" s="1"/>
      <c r="S49" s="9"/>
      <c r="T49" s="1"/>
      <c r="U49" s="9"/>
      <c r="V49" s="1"/>
      <c r="W49" s="3" t="s">
        <v>0</v>
      </c>
      <c r="X49" s="1"/>
      <c r="Y49" s="11">
        <v>0</v>
      </c>
      <c r="Z49" s="32"/>
      <c r="AA49" s="35">
        <v>0</v>
      </c>
      <c r="AB49" s="1"/>
      <c r="AC49" s="11">
        <v>10</v>
      </c>
      <c r="AD49" s="1"/>
      <c r="AE49" s="11">
        <v>10</v>
      </c>
      <c r="AF49" s="1"/>
      <c r="AG49" s="11">
        <v>10</v>
      </c>
      <c r="AH49" s="1"/>
      <c r="AI49" s="11">
        <v>10</v>
      </c>
      <c r="AJ49" s="32"/>
      <c r="AK49" s="11">
        <f t="shared" si="0"/>
        <v>40</v>
      </c>
      <c r="AL49" s="32"/>
      <c r="AM49" s="11">
        <f t="shared" si="1"/>
        <v>0</v>
      </c>
      <c r="AN49" s="32"/>
      <c r="AO49" s="11">
        <f t="shared" si="2"/>
        <v>0</v>
      </c>
      <c r="AP49" s="32"/>
      <c r="AQ49" s="11">
        <f t="shared" si="3"/>
        <v>10.5</v>
      </c>
      <c r="AR49" s="32"/>
      <c r="AS49" s="11">
        <f t="shared" si="4"/>
        <v>10.7</v>
      </c>
      <c r="AT49" s="32"/>
      <c r="AU49" s="11">
        <f t="shared" si="5"/>
        <v>11.1</v>
      </c>
      <c r="AV49" s="32"/>
      <c r="AW49" s="11">
        <f t="shared" si="6"/>
        <v>11.7</v>
      </c>
      <c r="AX49" s="32"/>
      <c r="AY49" s="11">
        <f t="shared" si="7"/>
        <v>44</v>
      </c>
      <c r="AZ49" s="1"/>
      <c r="BA49" s="2" t="s">
        <v>145</v>
      </c>
      <c r="BB49" s="2" t="s">
        <v>14</v>
      </c>
    </row>
    <row r="50" spans="2:54" s="57" customFormat="1">
      <c r="B50" s="51"/>
      <c r="C50" s="52" t="s">
        <v>180</v>
      </c>
      <c r="D50" s="51"/>
      <c r="E50" s="51"/>
      <c r="F50" s="51" t="s">
        <v>1</v>
      </c>
      <c r="G50" s="53" t="s">
        <v>0</v>
      </c>
      <c r="H50" s="51"/>
      <c r="I50" s="54"/>
      <c r="J50" s="51"/>
      <c r="K50" s="54"/>
      <c r="L50" s="51"/>
      <c r="M50" s="54"/>
      <c r="N50" s="51"/>
      <c r="O50" s="54"/>
      <c r="P50" s="51"/>
      <c r="Q50" s="54"/>
      <c r="R50" s="51"/>
      <c r="S50" s="54"/>
      <c r="T50" s="51"/>
      <c r="U50" s="54"/>
      <c r="V50" s="51"/>
      <c r="W50" s="55" t="s">
        <v>0</v>
      </c>
      <c r="X50" s="51"/>
      <c r="Y50" s="56">
        <f t="shared" ref="Y50:AI50" si="14">SUM(Y47:Y49)</f>
        <v>10.5</v>
      </c>
      <c r="Z50" s="56">
        <f t="shared" si="14"/>
        <v>0</v>
      </c>
      <c r="AA50" s="56">
        <f t="shared" si="14"/>
        <v>12.5</v>
      </c>
      <c r="AB50" s="56">
        <f t="shared" si="14"/>
        <v>0</v>
      </c>
      <c r="AC50" s="56">
        <f t="shared" si="14"/>
        <v>52.5</v>
      </c>
      <c r="AD50" s="56">
        <f t="shared" si="14"/>
        <v>0</v>
      </c>
      <c r="AE50" s="56">
        <f t="shared" si="14"/>
        <v>52.5</v>
      </c>
      <c r="AF50" s="56">
        <f t="shared" si="14"/>
        <v>0</v>
      </c>
      <c r="AG50" s="56">
        <f t="shared" si="14"/>
        <v>52.5</v>
      </c>
      <c r="AH50" s="56">
        <f t="shared" si="14"/>
        <v>0</v>
      </c>
      <c r="AI50" s="56">
        <f t="shared" si="14"/>
        <v>35</v>
      </c>
      <c r="AJ50" s="51"/>
      <c r="AK50" s="56">
        <f>SUM(AK47:AK49)</f>
        <v>215.5</v>
      </c>
      <c r="AL50" s="51"/>
      <c r="AM50" s="56">
        <f t="shared" si="1"/>
        <v>10.5</v>
      </c>
      <c r="AN50" s="51"/>
      <c r="AO50" s="56">
        <f t="shared" si="2"/>
        <v>12.75</v>
      </c>
      <c r="AP50" s="51"/>
      <c r="AQ50" s="56">
        <f t="shared" si="3"/>
        <v>55.125</v>
      </c>
      <c r="AR50" s="51"/>
      <c r="AS50" s="56">
        <f t="shared" si="4"/>
        <v>56.174999999999997</v>
      </c>
      <c r="AT50" s="51"/>
      <c r="AU50" s="56">
        <f t="shared" si="5"/>
        <v>58.274999999999999</v>
      </c>
      <c r="AV50" s="51"/>
      <c r="AW50" s="56">
        <f t="shared" si="6"/>
        <v>40.950000000000003</v>
      </c>
      <c r="AX50" s="51"/>
      <c r="AY50" s="56">
        <f t="shared" si="7"/>
        <v>233.77500000000003</v>
      </c>
      <c r="AZ50" s="51"/>
      <c r="BA50" s="53" t="s">
        <v>0</v>
      </c>
      <c r="BB50" s="53" t="s">
        <v>0</v>
      </c>
    </row>
    <row r="51" spans="2:54" s="4" customFormat="1">
      <c r="B51" s="1"/>
      <c r="C51" s="8" t="s">
        <v>179</v>
      </c>
      <c r="D51" s="1"/>
      <c r="E51" s="1"/>
      <c r="F51" s="1" t="s">
        <v>1</v>
      </c>
      <c r="G51" s="2"/>
      <c r="H51" s="1"/>
      <c r="I51" s="3"/>
      <c r="J51" s="1"/>
      <c r="K51" s="3"/>
      <c r="L51" s="1"/>
      <c r="M51" s="3"/>
      <c r="N51" s="1"/>
      <c r="O51" s="3"/>
      <c r="P51" s="1"/>
      <c r="Q51" s="3"/>
      <c r="R51" s="1"/>
      <c r="S51" s="3"/>
      <c r="T51" s="1"/>
      <c r="U51" s="3"/>
      <c r="V51" s="1"/>
      <c r="W51" s="2"/>
      <c r="X51" s="1"/>
      <c r="Y51" s="3"/>
      <c r="Z51" s="1"/>
      <c r="AA51" s="3"/>
      <c r="AB51" s="1"/>
      <c r="AC51" s="3"/>
      <c r="AD51" s="1"/>
      <c r="AE51" s="3"/>
      <c r="AF51" s="1"/>
      <c r="AG51" s="3"/>
      <c r="AH51" s="1"/>
      <c r="AI51" s="3"/>
      <c r="AJ51" s="1"/>
      <c r="AK51" s="10">
        <f t="shared" si="0"/>
        <v>0</v>
      </c>
      <c r="AL51" s="1"/>
      <c r="AM51" s="10">
        <f t="shared" si="1"/>
        <v>0</v>
      </c>
      <c r="AN51" s="1"/>
      <c r="AO51" s="10">
        <f t="shared" si="2"/>
        <v>0</v>
      </c>
      <c r="AP51" s="1"/>
      <c r="AQ51" s="10">
        <f t="shared" si="3"/>
        <v>0</v>
      </c>
      <c r="AR51" s="1"/>
      <c r="AS51" s="10">
        <f t="shared" si="4"/>
        <v>0</v>
      </c>
      <c r="AT51" s="1"/>
      <c r="AU51" s="10">
        <f t="shared" si="5"/>
        <v>0</v>
      </c>
      <c r="AV51" s="1"/>
      <c r="AW51" s="10">
        <f t="shared" si="6"/>
        <v>0</v>
      </c>
      <c r="AX51" s="1"/>
      <c r="AY51" s="10">
        <f t="shared" si="7"/>
        <v>0</v>
      </c>
      <c r="AZ51" s="1"/>
      <c r="BA51" s="2" t="s">
        <v>431</v>
      </c>
      <c r="BB51" s="2"/>
    </row>
    <row r="52" spans="2:54" s="4" customFormat="1">
      <c r="B52" s="1"/>
      <c r="C52" s="1"/>
      <c r="D52" s="8" t="s">
        <v>178</v>
      </c>
      <c r="E52" s="1"/>
      <c r="F52" s="1" t="s">
        <v>1</v>
      </c>
      <c r="G52" s="2"/>
      <c r="H52" s="1"/>
      <c r="I52" s="3"/>
      <c r="J52" s="1"/>
      <c r="K52" s="3"/>
      <c r="L52" s="1"/>
      <c r="M52" s="3"/>
      <c r="N52" s="1"/>
      <c r="O52" s="3"/>
      <c r="P52" s="1"/>
      <c r="Q52" s="3"/>
      <c r="R52" s="1"/>
      <c r="S52" s="3"/>
      <c r="T52" s="1"/>
      <c r="U52" s="3"/>
      <c r="V52" s="1"/>
      <c r="W52" s="2"/>
      <c r="X52" s="1"/>
      <c r="Y52" s="3"/>
      <c r="Z52" s="1"/>
      <c r="AA52" s="3"/>
      <c r="AB52" s="1"/>
      <c r="AC52" s="3"/>
      <c r="AD52" s="1"/>
      <c r="AE52" s="3"/>
      <c r="AF52" s="1"/>
      <c r="AG52" s="3"/>
      <c r="AH52" s="1"/>
      <c r="AI52" s="3"/>
      <c r="AJ52" s="1"/>
      <c r="AK52" s="10">
        <f t="shared" si="0"/>
        <v>0</v>
      </c>
      <c r="AL52" s="1"/>
      <c r="AM52" s="10">
        <f t="shared" si="1"/>
        <v>0</v>
      </c>
      <c r="AN52" s="1"/>
      <c r="AO52" s="10">
        <f t="shared" si="2"/>
        <v>0</v>
      </c>
      <c r="AP52" s="1"/>
      <c r="AQ52" s="10">
        <f t="shared" si="3"/>
        <v>0</v>
      </c>
      <c r="AR52" s="1"/>
      <c r="AS52" s="10">
        <f t="shared" si="4"/>
        <v>0</v>
      </c>
      <c r="AT52" s="1"/>
      <c r="AU52" s="10">
        <f t="shared" si="5"/>
        <v>0</v>
      </c>
      <c r="AV52" s="1"/>
      <c r="AW52" s="10">
        <f t="shared" si="6"/>
        <v>0</v>
      </c>
      <c r="AX52" s="1"/>
      <c r="AY52" s="10">
        <f t="shared" si="7"/>
        <v>0</v>
      </c>
      <c r="AZ52" s="1"/>
      <c r="BA52" s="2"/>
      <c r="BB52" s="2"/>
    </row>
    <row r="53" spans="2:54" s="4" customFormat="1">
      <c r="B53" s="1"/>
      <c r="C53" s="1"/>
      <c r="D53" s="1"/>
      <c r="E53" s="4" t="s">
        <v>177</v>
      </c>
      <c r="F53" s="1" t="s">
        <v>1</v>
      </c>
      <c r="G53" s="2" t="s">
        <v>37</v>
      </c>
      <c r="H53" s="1"/>
      <c r="I53" s="12">
        <v>0</v>
      </c>
      <c r="K53" s="12">
        <v>0</v>
      </c>
      <c r="L53" s="1"/>
      <c r="M53" s="12">
        <v>3</v>
      </c>
      <c r="N53" s="1"/>
      <c r="O53" s="12">
        <v>0</v>
      </c>
      <c r="P53" s="1"/>
      <c r="Q53" s="12">
        <v>0</v>
      </c>
      <c r="R53" s="1"/>
      <c r="S53" s="12">
        <v>0</v>
      </c>
      <c r="T53" s="1"/>
      <c r="U53" s="12">
        <v>3</v>
      </c>
      <c r="V53" s="1"/>
      <c r="W53" s="3" t="s">
        <v>49</v>
      </c>
      <c r="X53" s="1"/>
      <c r="Y53" s="10">
        <v>0</v>
      </c>
      <c r="Z53" s="1"/>
      <c r="AA53" s="10">
        <v>0</v>
      </c>
      <c r="AB53" s="1"/>
      <c r="AC53" s="10">
        <v>1.5</v>
      </c>
      <c r="AD53" s="1"/>
      <c r="AE53" s="10">
        <v>0</v>
      </c>
      <c r="AF53" s="1"/>
      <c r="AG53" s="10">
        <v>0</v>
      </c>
      <c r="AH53" s="1"/>
      <c r="AI53" s="10">
        <v>0</v>
      </c>
      <c r="AJ53" s="1"/>
      <c r="AK53" s="10">
        <f t="shared" si="0"/>
        <v>1.5</v>
      </c>
      <c r="AL53" s="1"/>
      <c r="AM53" s="10">
        <f t="shared" si="1"/>
        <v>0</v>
      </c>
      <c r="AN53" s="1"/>
      <c r="AO53" s="10">
        <f t="shared" si="2"/>
        <v>0</v>
      </c>
      <c r="AP53" s="1"/>
      <c r="AQ53" s="10">
        <f t="shared" si="3"/>
        <v>1.575</v>
      </c>
      <c r="AR53" s="1"/>
      <c r="AS53" s="10">
        <f t="shared" si="4"/>
        <v>0</v>
      </c>
      <c r="AT53" s="1"/>
      <c r="AU53" s="10">
        <f t="shared" si="5"/>
        <v>0</v>
      </c>
      <c r="AV53" s="1"/>
      <c r="AW53" s="10">
        <f t="shared" si="6"/>
        <v>0</v>
      </c>
      <c r="AX53" s="1"/>
      <c r="AY53" s="10">
        <f t="shared" si="7"/>
        <v>1.575</v>
      </c>
      <c r="AZ53" s="1"/>
      <c r="BA53" s="2" t="s">
        <v>145</v>
      </c>
      <c r="BB53" s="2" t="s">
        <v>3</v>
      </c>
    </row>
    <row r="54" spans="2:54" s="4" customFormat="1">
      <c r="B54" s="1"/>
      <c r="C54" s="1"/>
      <c r="D54" s="1"/>
      <c r="E54" s="4" t="s">
        <v>176</v>
      </c>
      <c r="F54" s="1" t="s">
        <v>1</v>
      </c>
      <c r="G54" s="2" t="s">
        <v>37</v>
      </c>
      <c r="H54" s="1"/>
      <c r="I54" s="12">
        <v>0</v>
      </c>
      <c r="K54" s="12">
        <v>0</v>
      </c>
      <c r="L54" s="1"/>
      <c r="M54" s="12">
        <v>3</v>
      </c>
      <c r="N54" s="1"/>
      <c r="O54" s="12">
        <v>0</v>
      </c>
      <c r="P54" s="1"/>
      <c r="Q54" s="12">
        <v>0</v>
      </c>
      <c r="R54" s="1"/>
      <c r="S54" s="12">
        <v>0</v>
      </c>
      <c r="T54" s="1"/>
      <c r="U54" s="12">
        <v>3</v>
      </c>
      <c r="V54" s="1"/>
      <c r="W54" s="3" t="s">
        <v>162</v>
      </c>
      <c r="X54" s="1"/>
      <c r="Y54" s="10">
        <v>0</v>
      </c>
      <c r="Z54" s="1"/>
      <c r="AA54" s="10">
        <v>0</v>
      </c>
      <c r="AB54" s="1"/>
      <c r="AC54" s="10">
        <v>0.75</v>
      </c>
      <c r="AD54" s="1"/>
      <c r="AE54" s="10">
        <v>0</v>
      </c>
      <c r="AF54" s="1"/>
      <c r="AG54" s="10">
        <v>0</v>
      </c>
      <c r="AH54" s="1"/>
      <c r="AI54" s="10">
        <v>0</v>
      </c>
      <c r="AJ54" s="1"/>
      <c r="AK54" s="10">
        <f t="shared" si="0"/>
        <v>0.75</v>
      </c>
      <c r="AL54" s="1"/>
      <c r="AM54" s="10">
        <f t="shared" si="1"/>
        <v>0</v>
      </c>
      <c r="AN54" s="1"/>
      <c r="AO54" s="10">
        <f t="shared" si="2"/>
        <v>0</v>
      </c>
      <c r="AP54" s="1"/>
      <c r="AQ54" s="10">
        <f t="shared" si="3"/>
        <v>0.78749999999999998</v>
      </c>
      <c r="AR54" s="1"/>
      <c r="AS54" s="10">
        <f t="shared" si="4"/>
        <v>0</v>
      </c>
      <c r="AT54" s="1"/>
      <c r="AU54" s="10">
        <f t="shared" si="5"/>
        <v>0</v>
      </c>
      <c r="AV54" s="1"/>
      <c r="AW54" s="10">
        <f t="shared" si="6"/>
        <v>0</v>
      </c>
      <c r="AX54" s="1"/>
      <c r="AY54" s="10">
        <f t="shared" si="7"/>
        <v>0.78749999999999998</v>
      </c>
      <c r="AZ54" s="1"/>
      <c r="BA54" s="2" t="s">
        <v>145</v>
      </c>
      <c r="BB54" s="2" t="s">
        <v>3</v>
      </c>
    </row>
    <row r="55" spans="2:54" s="4" customFormat="1">
      <c r="B55" s="1"/>
      <c r="C55" s="1"/>
      <c r="D55" s="1"/>
      <c r="E55" s="4" t="s">
        <v>175</v>
      </c>
      <c r="F55" s="1" t="s">
        <v>1</v>
      </c>
      <c r="G55" s="2" t="s">
        <v>37</v>
      </c>
      <c r="H55" s="1"/>
      <c r="I55" s="12">
        <v>0</v>
      </c>
      <c r="K55" s="12">
        <v>0</v>
      </c>
      <c r="L55" s="1"/>
      <c r="M55" s="12">
        <v>3</v>
      </c>
      <c r="N55" s="1"/>
      <c r="O55" s="12">
        <v>0</v>
      </c>
      <c r="P55" s="1"/>
      <c r="Q55" s="12">
        <v>0</v>
      </c>
      <c r="R55" s="1"/>
      <c r="S55" s="12">
        <v>0</v>
      </c>
      <c r="T55" s="1"/>
      <c r="U55" s="12">
        <v>3</v>
      </c>
      <c r="V55" s="1"/>
      <c r="W55" s="3" t="s">
        <v>44</v>
      </c>
      <c r="X55" s="1"/>
      <c r="Y55" s="10">
        <v>0</v>
      </c>
      <c r="Z55" s="1"/>
      <c r="AA55" s="10">
        <v>0</v>
      </c>
      <c r="AB55" s="1"/>
      <c r="AC55" s="10">
        <v>0.6</v>
      </c>
      <c r="AD55" s="1"/>
      <c r="AE55" s="10">
        <v>0</v>
      </c>
      <c r="AF55" s="1"/>
      <c r="AG55" s="10">
        <v>0</v>
      </c>
      <c r="AH55" s="1"/>
      <c r="AI55" s="10">
        <v>0</v>
      </c>
      <c r="AJ55" s="1"/>
      <c r="AK55" s="10">
        <f t="shared" si="0"/>
        <v>0.6</v>
      </c>
      <c r="AL55" s="1"/>
      <c r="AM55" s="10">
        <f t="shared" si="1"/>
        <v>0</v>
      </c>
      <c r="AN55" s="1"/>
      <c r="AO55" s="10">
        <f t="shared" si="2"/>
        <v>0</v>
      </c>
      <c r="AP55" s="1"/>
      <c r="AQ55" s="10">
        <f t="shared" si="3"/>
        <v>0.63</v>
      </c>
      <c r="AR55" s="1"/>
      <c r="AS55" s="10">
        <f t="shared" si="4"/>
        <v>0</v>
      </c>
      <c r="AT55" s="1"/>
      <c r="AU55" s="10">
        <f t="shared" si="5"/>
        <v>0</v>
      </c>
      <c r="AV55" s="1"/>
      <c r="AW55" s="10">
        <f t="shared" si="6"/>
        <v>0</v>
      </c>
      <c r="AX55" s="1"/>
      <c r="AY55" s="10">
        <f t="shared" si="7"/>
        <v>0.63</v>
      </c>
      <c r="AZ55" s="1"/>
      <c r="BA55" s="2" t="s">
        <v>145</v>
      </c>
      <c r="BB55" s="2" t="s">
        <v>3</v>
      </c>
    </row>
    <row r="56" spans="2:54" s="4" customFormat="1">
      <c r="B56" s="1"/>
      <c r="C56" s="1"/>
      <c r="D56" s="1"/>
      <c r="E56" s="4" t="s">
        <v>174</v>
      </c>
      <c r="F56" s="1" t="s">
        <v>1</v>
      </c>
      <c r="G56" s="2" t="s">
        <v>37</v>
      </c>
      <c r="H56" s="1"/>
      <c r="I56" s="12">
        <v>0</v>
      </c>
      <c r="K56" s="12">
        <v>0</v>
      </c>
      <c r="L56" s="1"/>
      <c r="M56" s="12">
        <v>3</v>
      </c>
      <c r="N56" s="1"/>
      <c r="O56" s="12">
        <v>0</v>
      </c>
      <c r="P56" s="1"/>
      <c r="Q56" s="12">
        <v>0</v>
      </c>
      <c r="R56" s="1"/>
      <c r="S56" s="12">
        <v>0</v>
      </c>
      <c r="T56" s="1"/>
      <c r="U56" s="12">
        <v>3</v>
      </c>
      <c r="V56" s="1"/>
      <c r="W56" s="3" t="s">
        <v>51</v>
      </c>
      <c r="X56" s="1"/>
      <c r="Y56" s="10">
        <v>0</v>
      </c>
      <c r="Z56" s="1"/>
      <c r="AA56" s="10">
        <v>0</v>
      </c>
      <c r="AB56" s="1"/>
      <c r="AC56" s="10">
        <v>3</v>
      </c>
      <c r="AD56" s="1"/>
      <c r="AE56" s="10">
        <v>0</v>
      </c>
      <c r="AF56" s="1"/>
      <c r="AG56" s="10">
        <v>0</v>
      </c>
      <c r="AH56" s="1"/>
      <c r="AI56" s="10">
        <v>0</v>
      </c>
      <c r="AJ56" s="1"/>
      <c r="AK56" s="10">
        <f t="shared" si="0"/>
        <v>3</v>
      </c>
      <c r="AL56" s="1"/>
      <c r="AM56" s="10">
        <f t="shared" si="1"/>
        <v>0</v>
      </c>
      <c r="AN56" s="1"/>
      <c r="AO56" s="10">
        <f t="shared" si="2"/>
        <v>0</v>
      </c>
      <c r="AP56" s="1"/>
      <c r="AQ56" s="10">
        <f t="shared" si="3"/>
        <v>3.15</v>
      </c>
      <c r="AR56" s="1"/>
      <c r="AS56" s="10">
        <f t="shared" si="4"/>
        <v>0</v>
      </c>
      <c r="AT56" s="1"/>
      <c r="AU56" s="10">
        <f t="shared" si="5"/>
        <v>0</v>
      </c>
      <c r="AV56" s="1"/>
      <c r="AW56" s="10">
        <f t="shared" si="6"/>
        <v>0</v>
      </c>
      <c r="AX56" s="1"/>
      <c r="AY56" s="10">
        <f t="shared" si="7"/>
        <v>3.15</v>
      </c>
      <c r="AZ56" s="1"/>
      <c r="BA56" s="2" t="s">
        <v>145</v>
      </c>
      <c r="BB56" s="2" t="s">
        <v>3</v>
      </c>
    </row>
    <row r="57" spans="2:54" s="4" customFormat="1">
      <c r="B57" s="1"/>
      <c r="C57" s="1"/>
      <c r="D57" s="1"/>
      <c r="E57" s="4" t="s">
        <v>173</v>
      </c>
      <c r="F57" s="1" t="s">
        <v>1</v>
      </c>
      <c r="G57" s="2" t="s">
        <v>37</v>
      </c>
      <c r="H57" s="1"/>
      <c r="I57" s="12">
        <v>0</v>
      </c>
      <c r="K57" s="12">
        <v>0</v>
      </c>
      <c r="L57" s="1"/>
      <c r="M57" s="12">
        <v>12</v>
      </c>
      <c r="N57" s="1"/>
      <c r="O57" s="12">
        <v>0</v>
      </c>
      <c r="P57" s="1"/>
      <c r="Q57" s="12">
        <v>0</v>
      </c>
      <c r="R57" s="1"/>
      <c r="S57" s="12">
        <v>0</v>
      </c>
      <c r="T57" s="1"/>
      <c r="U57" s="12">
        <v>12</v>
      </c>
      <c r="V57" s="1"/>
      <c r="W57" s="3" t="s">
        <v>172</v>
      </c>
      <c r="X57" s="1"/>
      <c r="Y57" s="10">
        <v>0</v>
      </c>
      <c r="Z57" s="1"/>
      <c r="AA57" s="10">
        <v>0</v>
      </c>
      <c r="AB57" s="1"/>
      <c r="AC57" s="10">
        <v>0.75</v>
      </c>
      <c r="AD57" s="1"/>
      <c r="AE57" s="10">
        <v>0</v>
      </c>
      <c r="AF57" s="1"/>
      <c r="AG57" s="10">
        <v>0</v>
      </c>
      <c r="AH57" s="1"/>
      <c r="AI57" s="10">
        <v>0</v>
      </c>
      <c r="AJ57" s="1"/>
      <c r="AK57" s="10">
        <f t="shared" si="0"/>
        <v>0.75</v>
      </c>
      <c r="AL57" s="1"/>
      <c r="AM57" s="10">
        <f t="shared" si="1"/>
        <v>0</v>
      </c>
      <c r="AN57" s="1"/>
      <c r="AO57" s="10">
        <f t="shared" si="2"/>
        <v>0</v>
      </c>
      <c r="AP57" s="1"/>
      <c r="AQ57" s="10">
        <f t="shared" si="3"/>
        <v>0.78749999999999998</v>
      </c>
      <c r="AR57" s="1"/>
      <c r="AS57" s="10">
        <f t="shared" si="4"/>
        <v>0</v>
      </c>
      <c r="AT57" s="1"/>
      <c r="AU57" s="10">
        <f t="shared" si="5"/>
        <v>0</v>
      </c>
      <c r="AV57" s="1"/>
      <c r="AW57" s="10">
        <f t="shared" si="6"/>
        <v>0</v>
      </c>
      <c r="AX57" s="1"/>
      <c r="AY57" s="10">
        <f t="shared" si="7"/>
        <v>0.78749999999999998</v>
      </c>
      <c r="AZ57" s="1"/>
      <c r="BA57" s="2" t="s">
        <v>145</v>
      </c>
      <c r="BB57" s="2" t="s">
        <v>3</v>
      </c>
    </row>
    <row r="58" spans="2:54" s="4" customFormat="1">
      <c r="B58" s="1"/>
      <c r="C58" s="1"/>
      <c r="D58" s="1"/>
      <c r="E58" s="4" t="s">
        <v>171</v>
      </c>
      <c r="F58" s="1" t="s">
        <v>1</v>
      </c>
      <c r="G58" s="2" t="s">
        <v>170</v>
      </c>
      <c r="H58" s="1"/>
      <c r="I58" s="12">
        <v>0</v>
      </c>
      <c r="K58" s="12">
        <v>0</v>
      </c>
      <c r="L58" s="1"/>
      <c r="M58" s="12">
        <v>1</v>
      </c>
      <c r="N58" s="1"/>
      <c r="O58" s="12">
        <v>0</v>
      </c>
      <c r="P58" s="1"/>
      <c r="Q58" s="12">
        <v>0</v>
      </c>
      <c r="R58" s="1"/>
      <c r="S58" s="12">
        <v>0</v>
      </c>
      <c r="T58" s="1"/>
      <c r="U58" s="12">
        <v>1</v>
      </c>
      <c r="V58" s="1"/>
      <c r="W58" s="3" t="s">
        <v>169</v>
      </c>
      <c r="X58" s="1"/>
      <c r="Y58" s="10">
        <v>0</v>
      </c>
      <c r="Z58" s="1"/>
      <c r="AA58" s="10">
        <v>0</v>
      </c>
      <c r="AB58" s="1"/>
      <c r="AC58" s="10">
        <v>5</v>
      </c>
      <c r="AD58" s="1"/>
      <c r="AE58" s="10">
        <v>0</v>
      </c>
      <c r="AF58" s="1"/>
      <c r="AG58" s="10">
        <v>0</v>
      </c>
      <c r="AH58" s="1"/>
      <c r="AI58" s="10">
        <v>0</v>
      </c>
      <c r="AJ58" s="1"/>
      <c r="AK58" s="10">
        <f t="shared" si="0"/>
        <v>5</v>
      </c>
      <c r="AL58" s="1"/>
      <c r="AM58" s="10">
        <f t="shared" si="1"/>
        <v>0</v>
      </c>
      <c r="AN58" s="1"/>
      <c r="AO58" s="10">
        <f t="shared" si="2"/>
        <v>0</v>
      </c>
      <c r="AP58" s="1"/>
      <c r="AQ58" s="10">
        <f t="shared" si="3"/>
        <v>5.25</v>
      </c>
      <c r="AR58" s="1"/>
      <c r="AS58" s="10">
        <f t="shared" si="4"/>
        <v>0</v>
      </c>
      <c r="AT58" s="1"/>
      <c r="AU58" s="10">
        <f t="shared" si="5"/>
        <v>0</v>
      </c>
      <c r="AV58" s="1"/>
      <c r="AW58" s="10">
        <f t="shared" si="6"/>
        <v>0</v>
      </c>
      <c r="AX58" s="1"/>
      <c r="AY58" s="10">
        <f t="shared" si="7"/>
        <v>5.25</v>
      </c>
      <c r="AZ58" s="1"/>
      <c r="BA58" s="2" t="s">
        <v>145</v>
      </c>
      <c r="BB58" s="2" t="s">
        <v>3</v>
      </c>
    </row>
    <row r="59" spans="2:54" s="4" customFormat="1">
      <c r="B59" s="1"/>
      <c r="C59" s="1"/>
      <c r="D59" s="1"/>
      <c r="E59" s="4" t="s">
        <v>168</v>
      </c>
      <c r="F59" s="1" t="s">
        <v>1</v>
      </c>
      <c r="G59" s="2" t="s">
        <v>37</v>
      </c>
      <c r="H59" s="1"/>
      <c r="I59" s="12">
        <v>0</v>
      </c>
      <c r="K59" s="12">
        <v>0</v>
      </c>
      <c r="L59" s="1"/>
      <c r="M59" s="12">
        <v>1</v>
      </c>
      <c r="N59" s="1"/>
      <c r="O59" s="12">
        <v>0</v>
      </c>
      <c r="P59" s="1"/>
      <c r="Q59" s="12">
        <v>0</v>
      </c>
      <c r="R59" s="1"/>
      <c r="S59" s="12">
        <v>0</v>
      </c>
      <c r="T59" s="1"/>
      <c r="U59" s="12">
        <v>1</v>
      </c>
      <c r="V59" s="1"/>
      <c r="W59" s="3" t="s">
        <v>27</v>
      </c>
      <c r="X59" s="1"/>
      <c r="Y59" s="11">
        <v>0</v>
      </c>
      <c r="Z59" s="1"/>
      <c r="AA59" s="11">
        <v>0</v>
      </c>
      <c r="AB59" s="1"/>
      <c r="AC59" s="11">
        <v>1.5</v>
      </c>
      <c r="AD59" s="1"/>
      <c r="AE59" s="11">
        <v>0</v>
      </c>
      <c r="AF59" s="1"/>
      <c r="AG59" s="11">
        <v>0</v>
      </c>
      <c r="AH59" s="1"/>
      <c r="AI59" s="11">
        <v>0</v>
      </c>
      <c r="AJ59" s="32"/>
      <c r="AK59" s="11">
        <f t="shared" si="0"/>
        <v>1.5</v>
      </c>
      <c r="AL59" s="32"/>
      <c r="AM59" s="11">
        <f t="shared" si="1"/>
        <v>0</v>
      </c>
      <c r="AN59" s="32"/>
      <c r="AO59" s="11">
        <f t="shared" si="2"/>
        <v>0</v>
      </c>
      <c r="AP59" s="32"/>
      <c r="AQ59" s="11">
        <f t="shared" si="3"/>
        <v>1.575</v>
      </c>
      <c r="AR59" s="32"/>
      <c r="AS59" s="11">
        <f t="shared" si="4"/>
        <v>0</v>
      </c>
      <c r="AT59" s="32"/>
      <c r="AU59" s="11">
        <f t="shared" si="5"/>
        <v>0</v>
      </c>
      <c r="AV59" s="32"/>
      <c r="AW59" s="11">
        <f t="shared" si="6"/>
        <v>0</v>
      </c>
      <c r="AX59" s="32"/>
      <c r="AY59" s="11">
        <f t="shared" si="7"/>
        <v>1.575</v>
      </c>
      <c r="AZ59" s="1"/>
      <c r="BA59" s="2" t="s">
        <v>145</v>
      </c>
      <c r="BB59" s="2" t="s">
        <v>3</v>
      </c>
    </row>
    <row r="60" spans="2:54" s="57" customFormat="1">
      <c r="B60" s="51"/>
      <c r="C60" s="51"/>
      <c r="D60" s="52" t="s">
        <v>167</v>
      </c>
      <c r="E60" s="51"/>
      <c r="F60" s="51" t="s">
        <v>1</v>
      </c>
      <c r="G60" s="53" t="s">
        <v>0</v>
      </c>
      <c r="H60" s="51"/>
      <c r="I60" s="54"/>
      <c r="J60" s="51"/>
      <c r="K60" s="54"/>
      <c r="L60" s="51"/>
      <c r="M60" s="54"/>
      <c r="N60" s="51"/>
      <c r="O60" s="54"/>
      <c r="P60" s="51"/>
      <c r="Q60" s="54"/>
      <c r="R60" s="51"/>
      <c r="S60" s="54"/>
      <c r="T60" s="51"/>
      <c r="U60" s="54"/>
      <c r="V60" s="51"/>
      <c r="W60" s="55" t="s">
        <v>0</v>
      </c>
      <c r="X60" s="51"/>
      <c r="Y60" s="56">
        <f t="shared" ref="Y60:AI60" si="15">SUM(Y53:Y59)</f>
        <v>0</v>
      </c>
      <c r="Z60" s="56">
        <f t="shared" si="15"/>
        <v>0</v>
      </c>
      <c r="AA60" s="56">
        <f t="shared" si="15"/>
        <v>0</v>
      </c>
      <c r="AB60" s="56">
        <f t="shared" si="15"/>
        <v>0</v>
      </c>
      <c r="AC60" s="56">
        <f t="shared" si="15"/>
        <v>13.1</v>
      </c>
      <c r="AD60" s="56">
        <f t="shared" si="15"/>
        <v>0</v>
      </c>
      <c r="AE60" s="56">
        <f t="shared" si="15"/>
        <v>0</v>
      </c>
      <c r="AF60" s="56">
        <f t="shared" si="15"/>
        <v>0</v>
      </c>
      <c r="AG60" s="56">
        <f t="shared" si="15"/>
        <v>0</v>
      </c>
      <c r="AH60" s="56">
        <f t="shared" si="15"/>
        <v>0</v>
      </c>
      <c r="AI60" s="56">
        <f t="shared" si="15"/>
        <v>0</v>
      </c>
      <c r="AJ60" s="51"/>
      <c r="AK60" s="56">
        <f>SUM(AK53:AK59)</f>
        <v>13.1</v>
      </c>
      <c r="AL60" s="51"/>
      <c r="AM60" s="56">
        <f t="shared" si="1"/>
        <v>0</v>
      </c>
      <c r="AN60" s="51"/>
      <c r="AO60" s="56">
        <f t="shared" si="2"/>
        <v>0</v>
      </c>
      <c r="AP60" s="51"/>
      <c r="AQ60" s="56">
        <f t="shared" si="3"/>
        <v>13.754999999999999</v>
      </c>
      <c r="AR60" s="51"/>
      <c r="AS60" s="56">
        <f t="shared" si="4"/>
        <v>0</v>
      </c>
      <c r="AT60" s="51"/>
      <c r="AU60" s="56">
        <f t="shared" si="5"/>
        <v>0</v>
      </c>
      <c r="AV60" s="51"/>
      <c r="AW60" s="56">
        <f t="shared" si="6"/>
        <v>0</v>
      </c>
      <c r="AX60" s="51"/>
      <c r="AY60" s="56">
        <f t="shared" si="7"/>
        <v>13.754999999999999</v>
      </c>
      <c r="AZ60" s="51"/>
      <c r="BA60" s="53" t="s">
        <v>0</v>
      </c>
      <c r="BB60" s="53" t="s">
        <v>0</v>
      </c>
    </row>
    <row r="61" spans="2:54" s="4" customFormat="1">
      <c r="B61" s="1"/>
      <c r="C61" s="1"/>
      <c r="D61" s="4" t="s">
        <v>166</v>
      </c>
      <c r="E61" s="1"/>
      <c r="F61" s="1" t="s">
        <v>1</v>
      </c>
      <c r="G61" s="2" t="s">
        <v>5</v>
      </c>
      <c r="H61" s="1"/>
      <c r="I61" s="9"/>
      <c r="J61" s="1"/>
      <c r="K61" s="9"/>
      <c r="L61" s="1"/>
      <c r="M61" s="9"/>
      <c r="N61" s="1"/>
      <c r="O61" s="9"/>
      <c r="P61" s="1"/>
      <c r="Q61" s="9"/>
      <c r="R61" s="1"/>
      <c r="S61" s="9"/>
      <c r="T61" s="1"/>
      <c r="U61" s="9"/>
      <c r="V61" s="1"/>
      <c r="W61" s="3" t="s">
        <v>0</v>
      </c>
      <c r="X61" s="1"/>
      <c r="Y61" s="11"/>
      <c r="Z61" s="1"/>
      <c r="AA61" s="11">
        <v>1</v>
      </c>
      <c r="AB61" s="1"/>
      <c r="AC61" s="11">
        <v>1</v>
      </c>
      <c r="AD61" s="1"/>
      <c r="AE61" s="11">
        <v>1</v>
      </c>
      <c r="AF61" s="1"/>
      <c r="AG61" s="11">
        <v>1</v>
      </c>
      <c r="AH61" s="1"/>
      <c r="AI61" s="11">
        <v>1</v>
      </c>
      <c r="AJ61" s="32"/>
      <c r="AK61" s="11">
        <f t="shared" si="0"/>
        <v>5</v>
      </c>
      <c r="AL61" s="32"/>
      <c r="AM61" s="11">
        <f t="shared" si="1"/>
        <v>0</v>
      </c>
      <c r="AN61" s="32"/>
      <c r="AO61" s="11">
        <f t="shared" si="2"/>
        <v>1.02</v>
      </c>
      <c r="AP61" s="32"/>
      <c r="AQ61" s="11">
        <f t="shared" si="3"/>
        <v>1.05</v>
      </c>
      <c r="AR61" s="32"/>
      <c r="AS61" s="11">
        <f t="shared" si="4"/>
        <v>1.07</v>
      </c>
      <c r="AT61" s="32"/>
      <c r="AU61" s="11">
        <f t="shared" si="5"/>
        <v>1.1100000000000001</v>
      </c>
      <c r="AV61" s="32"/>
      <c r="AW61" s="11">
        <f t="shared" si="6"/>
        <v>1.17</v>
      </c>
      <c r="AX61" s="32"/>
      <c r="AY61" s="11">
        <f t="shared" si="7"/>
        <v>5.4200000000000008</v>
      </c>
      <c r="AZ61" s="1"/>
      <c r="BA61" s="2" t="s">
        <v>145</v>
      </c>
      <c r="BB61" s="2" t="s">
        <v>3</v>
      </c>
    </row>
    <row r="62" spans="2:54" s="57" customFormat="1">
      <c r="B62" s="51"/>
      <c r="C62" s="52" t="s">
        <v>147</v>
      </c>
      <c r="D62" s="51"/>
      <c r="E62" s="51"/>
      <c r="F62" s="51" t="s">
        <v>1</v>
      </c>
      <c r="G62" s="53" t="s">
        <v>0</v>
      </c>
      <c r="H62" s="51"/>
      <c r="I62" s="54"/>
      <c r="J62" s="51"/>
      <c r="K62" s="54"/>
      <c r="L62" s="51"/>
      <c r="M62" s="54"/>
      <c r="N62" s="51"/>
      <c r="O62" s="54"/>
      <c r="P62" s="51"/>
      <c r="Q62" s="54"/>
      <c r="R62" s="51"/>
      <c r="S62" s="54"/>
      <c r="T62" s="51"/>
      <c r="U62" s="54"/>
      <c r="V62" s="51"/>
      <c r="W62" s="55" t="s">
        <v>0</v>
      </c>
      <c r="X62" s="51"/>
      <c r="Y62" s="56">
        <f t="shared" ref="Y62:AI62" si="16">Y60+Y61</f>
        <v>0</v>
      </c>
      <c r="Z62" s="56">
        <f t="shared" si="16"/>
        <v>0</v>
      </c>
      <c r="AA62" s="56">
        <f t="shared" si="16"/>
        <v>1</v>
      </c>
      <c r="AB62" s="56">
        <f t="shared" si="16"/>
        <v>0</v>
      </c>
      <c r="AC62" s="56">
        <f t="shared" si="16"/>
        <v>14.1</v>
      </c>
      <c r="AD62" s="56">
        <f t="shared" si="16"/>
        <v>0</v>
      </c>
      <c r="AE62" s="56">
        <f t="shared" si="16"/>
        <v>1</v>
      </c>
      <c r="AF62" s="56">
        <f t="shared" si="16"/>
        <v>0</v>
      </c>
      <c r="AG62" s="56">
        <f t="shared" si="16"/>
        <v>1</v>
      </c>
      <c r="AH62" s="56">
        <f t="shared" si="16"/>
        <v>0</v>
      </c>
      <c r="AI62" s="56">
        <f t="shared" si="16"/>
        <v>1</v>
      </c>
      <c r="AJ62" s="51"/>
      <c r="AK62" s="56">
        <f>AK60+AK61</f>
        <v>18.100000000000001</v>
      </c>
      <c r="AL62" s="51"/>
      <c r="AM62" s="56">
        <f t="shared" si="1"/>
        <v>0</v>
      </c>
      <c r="AN62" s="51"/>
      <c r="AO62" s="56">
        <f t="shared" si="2"/>
        <v>1.02</v>
      </c>
      <c r="AP62" s="51"/>
      <c r="AQ62" s="56">
        <f t="shared" si="3"/>
        <v>14.805</v>
      </c>
      <c r="AR62" s="51"/>
      <c r="AS62" s="56">
        <f t="shared" si="4"/>
        <v>1.07</v>
      </c>
      <c r="AT62" s="51"/>
      <c r="AU62" s="56">
        <f t="shared" si="5"/>
        <v>1.1100000000000001</v>
      </c>
      <c r="AV62" s="51"/>
      <c r="AW62" s="56">
        <f t="shared" si="6"/>
        <v>1.17</v>
      </c>
      <c r="AX62" s="51"/>
      <c r="AY62" s="56">
        <f t="shared" si="7"/>
        <v>19.174999999999997</v>
      </c>
      <c r="AZ62" s="51"/>
      <c r="BA62" s="53" t="s">
        <v>0</v>
      </c>
      <c r="BB62" s="53" t="s">
        <v>0</v>
      </c>
    </row>
    <row r="63" spans="2:54" s="4" customFormat="1">
      <c r="B63" s="8" t="s">
        <v>34</v>
      </c>
      <c r="C63" s="1"/>
      <c r="D63" s="1"/>
      <c r="E63" s="1"/>
      <c r="F63" s="1" t="s">
        <v>1</v>
      </c>
      <c r="G63" s="2" t="s">
        <v>0</v>
      </c>
      <c r="H63" s="1"/>
      <c r="I63" s="9"/>
      <c r="J63" s="1"/>
      <c r="K63" s="9"/>
      <c r="L63" s="1"/>
      <c r="M63" s="9"/>
      <c r="N63" s="1"/>
      <c r="O63" s="9"/>
      <c r="P63" s="1"/>
      <c r="Q63" s="9"/>
      <c r="R63" s="1"/>
      <c r="S63" s="9"/>
      <c r="T63" s="1"/>
      <c r="U63" s="9"/>
      <c r="V63" s="1"/>
      <c r="W63" s="3" t="s">
        <v>0</v>
      </c>
      <c r="X63" s="1"/>
      <c r="Y63" s="10">
        <f t="shared" ref="Y63:AI63" si="17">Y15+Y20+Y39+Y45+Y50+Y62</f>
        <v>10.5</v>
      </c>
      <c r="Z63" s="10">
        <f t="shared" si="17"/>
        <v>0</v>
      </c>
      <c r="AA63" s="10">
        <f t="shared" si="17"/>
        <v>21.5</v>
      </c>
      <c r="AB63" s="10">
        <f t="shared" si="17"/>
        <v>0</v>
      </c>
      <c r="AC63" s="10">
        <f t="shared" si="17"/>
        <v>256.10000000000002</v>
      </c>
      <c r="AD63" s="10">
        <f t="shared" si="17"/>
        <v>0</v>
      </c>
      <c r="AE63" s="10">
        <f t="shared" si="17"/>
        <v>204</v>
      </c>
      <c r="AF63" s="10">
        <f t="shared" si="17"/>
        <v>0</v>
      </c>
      <c r="AG63" s="10">
        <f t="shared" si="17"/>
        <v>164.5</v>
      </c>
      <c r="AH63" s="10">
        <f t="shared" si="17"/>
        <v>0</v>
      </c>
      <c r="AI63" s="10">
        <f t="shared" si="17"/>
        <v>132</v>
      </c>
      <c r="AJ63" s="1"/>
      <c r="AK63" s="10">
        <f>AK15+AK20+AK39+AK45+AK50+AK62</f>
        <v>788.6</v>
      </c>
      <c r="AL63" s="1"/>
      <c r="AM63" s="10">
        <f t="shared" si="1"/>
        <v>10.5</v>
      </c>
      <c r="AN63" s="1"/>
      <c r="AO63" s="10">
        <f t="shared" si="2"/>
        <v>21.93</v>
      </c>
      <c r="AP63" s="1"/>
      <c r="AQ63" s="10">
        <f t="shared" si="3"/>
        <v>268.90500000000003</v>
      </c>
      <c r="AR63" s="1"/>
      <c r="AS63" s="10">
        <f t="shared" si="4"/>
        <v>218.28</v>
      </c>
      <c r="AT63" s="1"/>
      <c r="AU63" s="10">
        <f t="shared" si="5"/>
        <v>182.595</v>
      </c>
      <c r="AV63" s="1"/>
      <c r="AW63" s="10">
        <f t="shared" si="6"/>
        <v>154.44</v>
      </c>
      <c r="AX63" s="1"/>
      <c r="AY63" s="10">
        <f t="shared" si="7"/>
        <v>856.65000000000009</v>
      </c>
      <c r="AZ63" s="1"/>
      <c r="BA63" s="2" t="s">
        <v>0</v>
      </c>
      <c r="BB63" s="2" t="s">
        <v>0</v>
      </c>
    </row>
    <row r="64" spans="2:54" s="4" customFormat="1">
      <c r="B64" s="8" t="s">
        <v>33</v>
      </c>
      <c r="C64" s="1"/>
      <c r="D64" s="1"/>
      <c r="E64" s="1"/>
      <c r="F64" s="1" t="s">
        <v>1</v>
      </c>
      <c r="G64" s="2"/>
      <c r="H64" s="1"/>
      <c r="I64" s="3"/>
      <c r="J64" s="1"/>
      <c r="K64" s="3"/>
      <c r="L64" s="1"/>
      <c r="M64" s="3"/>
      <c r="N64" s="1"/>
      <c r="O64" s="3"/>
      <c r="P64" s="1"/>
      <c r="Q64" s="3"/>
      <c r="R64" s="1"/>
      <c r="S64" s="3"/>
      <c r="T64" s="1"/>
      <c r="U64" s="3"/>
      <c r="V64" s="1"/>
      <c r="W64" s="2"/>
      <c r="X64" s="1"/>
      <c r="Y64" s="3"/>
      <c r="Z64" s="1"/>
      <c r="AA64" s="3"/>
      <c r="AB64" s="1"/>
      <c r="AC64" s="3"/>
      <c r="AD64" s="1"/>
      <c r="AE64" s="3"/>
      <c r="AF64" s="1"/>
      <c r="AG64" s="3"/>
      <c r="AH64" s="1"/>
      <c r="AI64" s="3"/>
      <c r="AJ64" s="1"/>
      <c r="AK64" s="10">
        <f t="shared" si="0"/>
        <v>0</v>
      </c>
      <c r="AL64" s="1"/>
      <c r="AM64" s="10">
        <f t="shared" si="1"/>
        <v>0</v>
      </c>
      <c r="AN64" s="1"/>
      <c r="AO64" s="10">
        <f t="shared" si="2"/>
        <v>0</v>
      </c>
      <c r="AP64" s="1"/>
      <c r="AQ64" s="10">
        <f t="shared" si="3"/>
        <v>0</v>
      </c>
      <c r="AR64" s="1"/>
      <c r="AS64" s="10">
        <f t="shared" si="4"/>
        <v>0</v>
      </c>
      <c r="AT64" s="1"/>
      <c r="AU64" s="10">
        <f t="shared" si="5"/>
        <v>0</v>
      </c>
      <c r="AV64" s="1"/>
      <c r="AW64" s="10">
        <f t="shared" si="6"/>
        <v>0</v>
      </c>
      <c r="AX64" s="1"/>
      <c r="AY64" s="10">
        <f t="shared" si="7"/>
        <v>0</v>
      </c>
      <c r="AZ64" s="1"/>
      <c r="BA64" s="2"/>
      <c r="BB64" s="2"/>
    </row>
    <row r="65" spans="1:54">
      <c r="C65" s="8" t="s">
        <v>165</v>
      </c>
      <c r="F65" s="1" t="s">
        <v>1</v>
      </c>
      <c r="AK65" s="10">
        <f t="shared" si="0"/>
        <v>0</v>
      </c>
      <c r="AM65" s="10">
        <f t="shared" si="1"/>
        <v>0</v>
      </c>
      <c r="AO65" s="10">
        <f t="shared" si="2"/>
        <v>0</v>
      </c>
      <c r="AQ65" s="10">
        <f t="shared" si="3"/>
        <v>0</v>
      </c>
      <c r="AS65" s="10">
        <f t="shared" si="4"/>
        <v>0</v>
      </c>
      <c r="AU65" s="10">
        <f t="shared" si="5"/>
        <v>0</v>
      </c>
      <c r="AW65" s="10">
        <f t="shared" si="6"/>
        <v>0</v>
      </c>
      <c r="AY65" s="10">
        <f t="shared" si="7"/>
        <v>0</v>
      </c>
    </row>
    <row r="66" spans="1:54">
      <c r="D66" s="8" t="s">
        <v>164</v>
      </c>
      <c r="F66" s="1" t="s">
        <v>1</v>
      </c>
      <c r="AK66" s="10">
        <f t="shared" si="0"/>
        <v>0</v>
      </c>
      <c r="AM66" s="10">
        <f t="shared" si="1"/>
        <v>0</v>
      </c>
      <c r="AO66" s="10">
        <f t="shared" si="2"/>
        <v>0</v>
      </c>
      <c r="AQ66" s="10">
        <f t="shared" si="3"/>
        <v>0</v>
      </c>
      <c r="AS66" s="10">
        <f t="shared" si="4"/>
        <v>0</v>
      </c>
      <c r="AU66" s="10">
        <f t="shared" si="5"/>
        <v>0</v>
      </c>
      <c r="AW66" s="10">
        <f t="shared" si="6"/>
        <v>0</v>
      </c>
      <c r="AY66" s="10">
        <f t="shared" si="7"/>
        <v>0</v>
      </c>
    </row>
    <row r="67" spans="1:54">
      <c r="E67" s="4" t="s">
        <v>163</v>
      </c>
      <c r="F67" s="1" t="s">
        <v>1</v>
      </c>
      <c r="G67" s="2" t="s">
        <v>152</v>
      </c>
      <c r="I67" s="12" t="s">
        <v>423</v>
      </c>
      <c r="K67" s="12" t="s">
        <v>423</v>
      </c>
      <c r="M67" s="12">
        <v>12</v>
      </c>
      <c r="O67" s="12">
        <v>12</v>
      </c>
      <c r="Q67" s="12">
        <v>12</v>
      </c>
      <c r="S67" s="12">
        <v>12</v>
      </c>
      <c r="U67" s="12">
        <v>72</v>
      </c>
      <c r="W67" s="3" t="s">
        <v>162</v>
      </c>
      <c r="Y67" s="12">
        <v>0</v>
      </c>
      <c r="AA67" s="12">
        <v>0</v>
      </c>
      <c r="AC67" s="10">
        <v>3</v>
      </c>
      <c r="AE67" s="10">
        <v>3</v>
      </c>
      <c r="AG67" s="10">
        <v>3</v>
      </c>
      <c r="AI67" s="10">
        <v>3</v>
      </c>
      <c r="AK67" s="10">
        <f t="shared" si="0"/>
        <v>12</v>
      </c>
      <c r="AM67" s="10">
        <f t="shared" si="1"/>
        <v>0</v>
      </c>
      <c r="AO67" s="10">
        <f t="shared" si="2"/>
        <v>0</v>
      </c>
      <c r="AQ67" s="10">
        <f t="shared" si="3"/>
        <v>3.15</v>
      </c>
      <c r="AS67" s="10">
        <f t="shared" si="4"/>
        <v>3.21</v>
      </c>
      <c r="AU67" s="10">
        <f t="shared" si="5"/>
        <v>3.33</v>
      </c>
      <c r="AW67" s="10">
        <f t="shared" si="6"/>
        <v>3.51</v>
      </c>
      <c r="AY67" s="10">
        <f t="shared" si="7"/>
        <v>13.2</v>
      </c>
      <c r="BA67" s="2" t="s">
        <v>145</v>
      </c>
      <c r="BB67" s="2" t="s">
        <v>3</v>
      </c>
    </row>
    <row r="68" spans="1:54">
      <c r="E68" s="4" t="s">
        <v>161</v>
      </c>
      <c r="F68" s="1" t="s">
        <v>1</v>
      </c>
      <c r="G68" s="2" t="s">
        <v>152</v>
      </c>
      <c r="I68" s="12"/>
      <c r="K68" s="12"/>
      <c r="M68" s="12">
        <v>36</v>
      </c>
      <c r="O68" s="12">
        <v>36</v>
      </c>
      <c r="Q68" s="12">
        <v>36</v>
      </c>
      <c r="S68" s="12">
        <v>36</v>
      </c>
      <c r="U68" s="12">
        <v>144</v>
      </c>
      <c r="W68" s="3" t="s">
        <v>160</v>
      </c>
      <c r="Y68" s="31">
        <v>0</v>
      </c>
      <c r="Z68" s="32"/>
      <c r="AA68" s="31">
        <v>0</v>
      </c>
      <c r="AC68" s="11">
        <v>5.4</v>
      </c>
      <c r="AE68" s="11">
        <v>5.4</v>
      </c>
      <c r="AG68" s="11">
        <v>5.4</v>
      </c>
      <c r="AI68" s="11">
        <v>5.4</v>
      </c>
      <c r="AJ68" s="32"/>
      <c r="AK68" s="11">
        <f t="shared" si="0"/>
        <v>21.6</v>
      </c>
      <c r="AL68" s="32"/>
      <c r="AM68" s="11">
        <f t="shared" si="1"/>
        <v>0</v>
      </c>
      <c r="AN68" s="32"/>
      <c r="AO68" s="11">
        <f t="shared" si="2"/>
        <v>0</v>
      </c>
      <c r="AP68" s="32"/>
      <c r="AQ68" s="11">
        <f t="shared" si="3"/>
        <v>5.67</v>
      </c>
      <c r="AR68" s="32"/>
      <c r="AS68" s="11">
        <f t="shared" si="4"/>
        <v>5.7780000000000005</v>
      </c>
      <c r="AT68" s="32"/>
      <c r="AU68" s="11">
        <f t="shared" si="5"/>
        <v>5.9940000000000007</v>
      </c>
      <c r="AV68" s="32"/>
      <c r="AW68" s="11">
        <f t="shared" si="6"/>
        <v>6.3180000000000005</v>
      </c>
      <c r="AX68" s="32"/>
      <c r="AY68" s="11">
        <f t="shared" si="7"/>
        <v>23.76</v>
      </c>
      <c r="BA68" s="2" t="s">
        <v>145</v>
      </c>
      <c r="BB68" s="2" t="s">
        <v>3</v>
      </c>
    </row>
    <row r="69" spans="1:54" s="57" customFormat="1">
      <c r="A69" s="51"/>
      <c r="B69" s="51"/>
      <c r="C69" s="51"/>
      <c r="D69" s="52" t="s">
        <v>159</v>
      </c>
      <c r="E69" s="51"/>
      <c r="F69" s="51" t="s">
        <v>1</v>
      </c>
      <c r="G69" s="53" t="s">
        <v>0</v>
      </c>
      <c r="H69" s="51"/>
      <c r="I69" s="54"/>
      <c r="J69" s="51"/>
      <c r="K69" s="54"/>
      <c r="L69" s="51"/>
      <c r="M69" s="54"/>
      <c r="N69" s="51"/>
      <c r="O69" s="54"/>
      <c r="P69" s="51"/>
      <c r="Q69" s="54"/>
      <c r="R69" s="51"/>
      <c r="S69" s="54"/>
      <c r="T69" s="51"/>
      <c r="U69" s="54"/>
      <c r="V69" s="51"/>
      <c r="W69" s="55" t="s">
        <v>0</v>
      </c>
      <c r="X69" s="51"/>
      <c r="Y69" s="56">
        <f t="shared" ref="Y69:AI69" si="18">SUM(Y67:Y68)</f>
        <v>0</v>
      </c>
      <c r="Z69" s="56">
        <f t="shared" si="18"/>
        <v>0</v>
      </c>
      <c r="AA69" s="56">
        <f t="shared" si="18"/>
        <v>0</v>
      </c>
      <c r="AB69" s="56">
        <f t="shared" si="18"/>
        <v>0</v>
      </c>
      <c r="AC69" s="56">
        <f t="shared" si="18"/>
        <v>8.4</v>
      </c>
      <c r="AD69" s="56">
        <f t="shared" si="18"/>
        <v>0</v>
      </c>
      <c r="AE69" s="56">
        <f t="shared" si="18"/>
        <v>8.4</v>
      </c>
      <c r="AF69" s="56">
        <f t="shared" si="18"/>
        <v>0</v>
      </c>
      <c r="AG69" s="56">
        <f t="shared" si="18"/>
        <v>8.4</v>
      </c>
      <c r="AH69" s="56">
        <f t="shared" si="18"/>
        <v>0</v>
      </c>
      <c r="AI69" s="56">
        <f t="shared" si="18"/>
        <v>8.4</v>
      </c>
      <c r="AJ69" s="51"/>
      <c r="AK69" s="56">
        <f>SUM(AK67:AK68)</f>
        <v>33.6</v>
      </c>
      <c r="AL69" s="51"/>
      <c r="AM69" s="56">
        <f t="shared" si="1"/>
        <v>0</v>
      </c>
      <c r="AN69" s="51"/>
      <c r="AO69" s="56">
        <f t="shared" si="2"/>
        <v>0</v>
      </c>
      <c r="AP69" s="51"/>
      <c r="AQ69" s="56">
        <f t="shared" si="3"/>
        <v>8.82</v>
      </c>
      <c r="AR69" s="51"/>
      <c r="AS69" s="56">
        <f t="shared" si="4"/>
        <v>8.9879999999999995</v>
      </c>
      <c r="AT69" s="51"/>
      <c r="AU69" s="56">
        <f t="shared" si="5"/>
        <v>9.3239999999999998</v>
      </c>
      <c r="AV69" s="51"/>
      <c r="AW69" s="56">
        <f t="shared" si="6"/>
        <v>9.8280000000000012</v>
      </c>
      <c r="AX69" s="51"/>
      <c r="AY69" s="56">
        <f t="shared" si="7"/>
        <v>36.96</v>
      </c>
      <c r="AZ69" s="51"/>
      <c r="BA69" s="53" t="s">
        <v>0</v>
      </c>
      <c r="BB69" s="53" t="s">
        <v>0</v>
      </c>
    </row>
    <row r="70" spans="1:54">
      <c r="D70" s="8" t="s">
        <v>158</v>
      </c>
      <c r="F70" s="1" t="s">
        <v>1</v>
      </c>
      <c r="AK70" s="10">
        <f t="shared" si="0"/>
        <v>0</v>
      </c>
      <c r="AM70" s="10">
        <f t="shared" si="1"/>
        <v>0</v>
      </c>
      <c r="AO70" s="10">
        <f t="shared" si="2"/>
        <v>0</v>
      </c>
      <c r="AQ70" s="10">
        <f t="shared" si="3"/>
        <v>0</v>
      </c>
      <c r="AS70" s="10">
        <f t="shared" si="4"/>
        <v>0</v>
      </c>
      <c r="AU70" s="10">
        <f t="shared" si="5"/>
        <v>0</v>
      </c>
      <c r="AW70" s="10">
        <f t="shared" si="6"/>
        <v>0</v>
      </c>
      <c r="AY70" s="10">
        <f t="shared" si="7"/>
        <v>0</v>
      </c>
    </row>
    <row r="71" spans="1:54">
      <c r="E71" s="4" t="s">
        <v>157</v>
      </c>
      <c r="F71" s="1" t="s">
        <v>1</v>
      </c>
      <c r="G71" s="2" t="s">
        <v>152</v>
      </c>
      <c r="I71" s="12"/>
      <c r="K71" s="12"/>
      <c r="M71" s="12">
        <v>12</v>
      </c>
      <c r="O71" s="12">
        <v>12</v>
      </c>
      <c r="Q71" s="12">
        <v>12</v>
      </c>
      <c r="S71" s="12">
        <v>12</v>
      </c>
      <c r="U71" s="12">
        <v>48</v>
      </c>
      <c r="W71" s="3" t="s">
        <v>156</v>
      </c>
      <c r="Y71" s="10">
        <v>0</v>
      </c>
      <c r="AA71" s="10">
        <v>0</v>
      </c>
      <c r="AC71" s="10">
        <v>10.8</v>
      </c>
      <c r="AE71" s="10">
        <v>10.8</v>
      </c>
      <c r="AG71" s="10">
        <v>10.8</v>
      </c>
      <c r="AI71" s="10">
        <v>10.8</v>
      </c>
      <c r="AK71" s="10">
        <f t="shared" si="0"/>
        <v>43.2</v>
      </c>
      <c r="AM71" s="10">
        <f t="shared" si="1"/>
        <v>0</v>
      </c>
      <c r="AO71" s="10">
        <f t="shared" si="2"/>
        <v>0</v>
      </c>
      <c r="AQ71" s="10">
        <f t="shared" si="3"/>
        <v>11.34</v>
      </c>
      <c r="AS71" s="10">
        <f t="shared" si="4"/>
        <v>11.556000000000001</v>
      </c>
      <c r="AU71" s="10">
        <f t="shared" si="5"/>
        <v>11.988000000000001</v>
      </c>
      <c r="AW71" s="10">
        <f t="shared" si="6"/>
        <v>12.636000000000001</v>
      </c>
      <c r="AY71" s="10">
        <f t="shared" si="7"/>
        <v>47.52</v>
      </c>
      <c r="BA71" s="2" t="s">
        <v>145</v>
      </c>
      <c r="BB71" s="2" t="s">
        <v>9</v>
      </c>
    </row>
    <row r="72" spans="1:54">
      <c r="E72" s="4" t="s">
        <v>155</v>
      </c>
      <c r="F72" s="1" t="s">
        <v>1</v>
      </c>
      <c r="G72" s="2" t="s">
        <v>152</v>
      </c>
      <c r="I72" s="12" t="s">
        <v>423</v>
      </c>
      <c r="K72" s="12" t="s">
        <v>423</v>
      </c>
      <c r="M72" s="12">
        <v>108</v>
      </c>
      <c r="O72" s="12">
        <v>108</v>
      </c>
      <c r="Q72" s="12">
        <v>108</v>
      </c>
      <c r="S72" s="12">
        <v>108</v>
      </c>
      <c r="U72" s="12">
        <v>432</v>
      </c>
      <c r="W72" s="3" t="s">
        <v>154</v>
      </c>
      <c r="Y72" s="10">
        <v>0</v>
      </c>
      <c r="AA72" s="10">
        <v>0</v>
      </c>
      <c r="AC72" s="10">
        <v>48.6</v>
      </c>
      <c r="AE72" s="10">
        <v>48.6</v>
      </c>
      <c r="AG72" s="10">
        <v>48.6</v>
      </c>
      <c r="AI72" s="10">
        <v>48.6</v>
      </c>
      <c r="AK72" s="10">
        <f t="shared" si="0"/>
        <v>194.4</v>
      </c>
      <c r="AM72" s="10">
        <f t="shared" si="1"/>
        <v>0</v>
      </c>
      <c r="AO72" s="10">
        <f t="shared" si="2"/>
        <v>0</v>
      </c>
      <c r="AQ72" s="10">
        <f t="shared" si="3"/>
        <v>51.03</v>
      </c>
      <c r="AS72" s="10">
        <f t="shared" si="4"/>
        <v>52.002000000000002</v>
      </c>
      <c r="AU72" s="10">
        <f t="shared" si="5"/>
        <v>53.945999999999998</v>
      </c>
      <c r="AW72" s="10">
        <f t="shared" si="6"/>
        <v>56.862000000000002</v>
      </c>
      <c r="AY72" s="10">
        <f t="shared" si="7"/>
        <v>213.84</v>
      </c>
      <c r="BA72" s="2" t="s">
        <v>145</v>
      </c>
      <c r="BB72" s="2" t="s">
        <v>9</v>
      </c>
    </row>
    <row r="73" spans="1:54">
      <c r="E73" s="4" t="s">
        <v>153</v>
      </c>
      <c r="F73" s="1" t="s">
        <v>1</v>
      </c>
      <c r="G73" s="2" t="s">
        <v>152</v>
      </c>
      <c r="I73" s="12" t="s">
        <v>423</v>
      </c>
      <c r="K73" s="12" t="s">
        <v>424</v>
      </c>
      <c r="M73" s="12">
        <v>120</v>
      </c>
      <c r="O73" s="12">
        <v>120</v>
      </c>
      <c r="Q73" s="12">
        <v>120</v>
      </c>
      <c r="S73" s="12">
        <v>120</v>
      </c>
      <c r="U73" s="12">
        <v>480</v>
      </c>
      <c r="W73" s="3" t="s">
        <v>151</v>
      </c>
      <c r="Y73" s="11">
        <v>0</v>
      </c>
      <c r="Z73" s="32"/>
      <c r="AA73" s="11">
        <v>0</v>
      </c>
      <c r="AC73" s="11">
        <v>9</v>
      </c>
      <c r="AE73" s="11">
        <v>9</v>
      </c>
      <c r="AG73" s="11">
        <v>9</v>
      </c>
      <c r="AI73" s="11">
        <v>9</v>
      </c>
      <c r="AJ73" s="32"/>
      <c r="AK73" s="11">
        <f t="shared" si="0"/>
        <v>36</v>
      </c>
      <c r="AL73" s="32"/>
      <c r="AM73" s="11">
        <f t="shared" si="1"/>
        <v>0</v>
      </c>
      <c r="AN73" s="32"/>
      <c r="AO73" s="11">
        <f t="shared" si="2"/>
        <v>0</v>
      </c>
      <c r="AP73" s="32"/>
      <c r="AQ73" s="11">
        <f t="shared" si="3"/>
        <v>9.4499999999999993</v>
      </c>
      <c r="AR73" s="32"/>
      <c r="AS73" s="11">
        <f t="shared" si="4"/>
        <v>9.6300000000000008</v>
      </c>
      <c r="AT73" s="32"/>
      <c r="AU73" s="11">
        <f t="shared" si="5"/>
        <v>9.99</v>
      </c>
      <c r="AV73" s="32"/>
      <c r="AW73" s="11">
        <f t="shared" si="6"/>
        <v>10.53</v>
      </c>
      <c r="AX73" s="32"/>
      <c r="AY73" s="11">
        <f t="shared" si="7"/>
        <v>39.6</v>
      </c>
      <c r="BA73" s="2" t="s">
        <v>145</v>
      </c>
      <c r="BB73" s="2" t="s">
        <v>9</v>
      </c>
    </row>
    <row r="74" spans="1:54" s="57" customFormat="1">
      <c r="A74" s="51"/>
      <c r="B74" s="51"/>
      <c r="C74" s="51"/>
      <c r="D74" s="52" t="s">
        <v>150</v>
      </c>
      <c r="E74" s="51"/>
      <c r="F74" s="51" t="s">
        <v>1</v>
      </c>
      <c r="G74" s="53" t="s">
        <v>0</v>
      </c>
      <c r="H74" s="51"/>
      <c r="I74" s="54"/>
      <c r="J74" s="51"/>
      <c r="K74" s="54"/>
      <c r="L74" s="51"/>
      <c r="M74" s="54"/>
      <c r="N74" s="51"/>
      <c r="O74" s="54"/>
      <c r="P74" s="51"/>
      <c r="Q74" s="54"/>
      <c r="R74" s="51"/>
      <c r="S74" s="54"/>
      <c r="T74" s="51"/>
      <c r="U74" s="54"/>
      <c r="V74" s="51"/>
      <c r="W74" s="55" t="s">
        <v>0</v>
      </c>
      <c r="X74" s="51"/>
      <c r="Y74" s="56">
        <f t="shared" ref="Y74:AI74" si="19">SUM(Y71:Y73)</f>
        <v>0</v>
      </c>
      <c r="Z74" s="56">
        <f t="shared" si="19"/>
        <v>0</v>
      </c>
      <c r="AA74" s="56">
        <f t="shared" si="19"/>
        <v>0</v>
      </c>
      <c r="AB74" s="56">
        <f t="shared" si="19"/>
        <v>0</v>
      </c>
      <c r="AC74" s="56">
        <f t="shared" si="19"/>
        <v>68.400000000000006</v>
      </c>
      <c r="AD74" s="56">
        <f t="shared" si="19"/>
        <v>0</v>
      </c>
      <c r="AE74" s="56">
        <f t="shared" si="19"/>
        <v>68.400000000000006</v>
      </c>
      <c r="AF74" s="56">
        <f t="shared" si="19"/>
        <v>0</v>
      </c>
      <c r="AG74" s="56">
        <f t="shared" si="19"/>
        <v>68.400000000000006</v>
      </c>
      <c r="AH74" s="56">
        <f t="shared" si="19"/>
        <v>0</v>
      </c>
      <c r="AI74" s="56">
        <f t="shared" si="19"/>
        <v>68.400000000000006</v>
      </c>
      <c r="AJ74" s="51"/>
      <c r="AK74" s="56">
        <f>SUM(AK71:AK73)</f>
        <v>273.60000000000002</v>
      </c>
      <c r="AL74" s="51"/>
      <c r="AM74" s="56">
        <f t="shared" ref="AM74:AM80" si="20">Y74</f>
        <v>0</v>
      </c>
      <c r="AN74" s="51"/>
      <c r="AO74" s="56">
        <f t="shared" ref="AO74:AO80" si="21">(AA74*2%)+AA74</f>
        <v>0</v>
      </c>
      <c r="AP74" s="51"/>
      <c r="AQ74" s="56">
        <f t="shared" ref="AQ74:AQ80" si="22">(AC74*5%)+AC74</f>
        <v>71.820000000000007</v>
      </c>
      <c r="AR74" s="51"/>
      <c r="AS74" s="56">
        <f t="shared" ref="AS74:AS80" si="23">(AE74*7%)+AE74</f>
        <v>73.188000000000002</v>
      </c>
      <c r="AT74" s="51"/>
      <c r="AU74" s="56">
        <f t="shared" ref="AU74:AU80" si="24">(AG74*11%)+AG74</f>
        <v>75.924000000000007</v>
      </c>
      <c r="AV74" s="51"/>
      <c r="AW74" s="56">
        <f t="shared" ref="AW74:AW80" si="25">(AI74*17%)+AI74</f>
        <v>80.028000000000006</v>
      </c>
      <c r="AX74" s="51"/>
      <c r="AY74" s="56">
        <f t="shared" ref="AY74:AY80" si="26">SUM(AM74:AW74)</f>
        <v>300.96000000000004</v>
      </c>
      <c r="AZ74" s="51"/>
      <c r="BA74" s="53" t="s">
        <v>0</v>
      </c>
      <c r="BB74" s="53" t="s">
        <v>0</v>
      </c>
    </row>
    <row r="75" spans="1:54">
      <c r="D75" s="4" t="s">
        <v>149</v>
      </c>
      <c r="F75" s="1" t="s">
        <v>1</v>
      </c>
      <c r="G75" s="2" t="s">
        <v>5</v>
      </c>
      <c r="I75" s="9"/>
      <c r="K75" s="9"/>
      <c r="M75" s="9"/>
      <c r="O75" s="9"/>
      <c r="Q75" s="9"/>
      <c r="S75" s="9"/>
      <c r="U75" s="9"/>
      <c r="W75" s="3" t="s">
        <v>0</v>
      </c>
      <c r="Y75" s="10">
        <v>0</v>
      </c>
      <c r="AA75" s="10">
        <v>0</v>
      </c>
      <c r="AC75" s="10">
        <v>5</v>
      </c>
      <c r="AE75" s="10">
        <v>5</v>
      </c>
      <c r="AG75" s="10">
        <v>5</v>
      </c>
      <c r="AI75" s="10">
        <v>5</v>
      </c>
      <c r="AK75" s="10">
        <f>SUM(Y75:AJ75)</f>
        <v>20</v>
      </c>
      <c r="AM75" s="10">
        <f t="shared" si="20"/>
        <v>0</v>
      </c>
      <c r="AO75" s="10">
        <f t="shared" si="21"/>
        <v>0</v>
      </c>
      <c r="AQ75" s="10">
        <f t="shared" si="22"/>
        <v>5.25</v>
      </c>
      <c r="AS75" s="10">
        <f t="shared" si="23"/>
        <v>5.35</v>
      </c>
      <c r="AU75" s="10">
        <f t="shared" si="24"/>
        <v>5.55</v>
      </c>
      <c r="AW75" s="10">
        <f t="shared" si="25"/>
        <v>5.85</v>
      </c>
      <c r="AY75" s="10">
        <f t="shared" si="26"/>
        <v>22</v>
      </c>
      <c r="BA75" s="2" t="s">
        <v>145</v>
      </c>
      <c r="BB75" s="2" t="s">
        <v>3</v>
      </c>
    </row>
    <row r="76" spans="1:54">
      <c r="D76" s="4" t="s">
        <v>148</v>
      </c>
      <c r="F76" s="1" t="s">
        <v>1</v>
      </c>
      <c r="G76" s="2" t="s">
        <v>5</v>
      </c>
      <c r="I76" s="9"/>
      <c r="K76" s="9"/>
      <c r="M76" s="9"/>
      <c r="O76" s="9"/>
      <c r="Q76" s="9"/>
      <c r="S76" s="9"/>
      <c r="U76" s="9"/>
      <c r="W76" s="3" t="s">
        <v>0</v>
      </c>
      <c r="Y76" s="11">
        <v>0</v>
      </c>
      <c r="Z76" s="32"/>
      <c r="AA76" s="11">
        <v>0</v>
      </c>
      <c r="AC76" s="11">
        <v>2.4</v>
      </c>
      <c r="AE76" s="11">
        <v>2.4</v>
      </c>
      <c r="AG76" s="11">
        <v>2.4</v>
      </c>
      <c r="AI76" s="11">
        <v>2.4</v>
      </c>
      <c r="AJ76" s="32"/>
      <c r="AK76" s="11">
        <f>SUM(Y76:AJ76)</f>
        <v>9.6</v>
      </c>
      <c r="AL76" s="32"/>
      <c r="AM76" s="11">
        <f t="shared" si="20"/>
        <v>0</v>
      </c>
      <c r="AN76" s="32"/>
      <c r="AO76" s="11">
        <f t="shared" si="21"/>
        <v>0</v>
      </c>
      <c r="AP76" s="32"/>
      <c r="AQ76" s="11">
        <f t="shared" si="22"/>
        <v>2.52</v>
      </c>
      <c r="AR76" s="32"/>
      <c r="AS76" s="11">
        <f t="shared" si="23"/>
        <v>2.5680000000000001</v>
      </c>
      <c r="AT76" s="32"/>
      <c r="AU76" s="11">
        <f t="shared" si="24"/>
        <v>2.6639999999999997</v>
      </c>
      <c r="AV76" s="32"/>
      <c r="AW76" s="11">
        <f t="shared" si="25"/>
        <v>2.8079999999999998</v>
      </c>
      <c r="AX76" s="32"/>
      <c r="AY76" s="11">
        <f t="shared" si="26"/>
        <v>10.559999999999999</v>
      </c>
      <c r="BA76" s="2" t="s">
        <v>145</v>
      </c>
      <c r="BB76" s="2" t="s">
        <v>3</v>
      </c>
    </row>
    <row r="77" spans="1:54" s="57" customFormat="1">
      <c r="A77" s="51"/>
      <c r="B77" s="51"/>
      <c r="C77" s="52" t="s">
        <v>147</v>
      </c>
      <c r="D77" s="51"/>
      <c r="E77" s="51"/>
      <c r="F77" s="51" t="s">
        <v>1</v>
      </c>
      <c r="G77" s="53" t="s">
        <v>0</v>
      </c>
      <c r="H77" s="51"/>
      <c r="I77" s="54"/>
      <c r="J77" s="51"/>
      <c r="K77" s="54"/>
      <c r="L77" s="51"/>
      <c r="M77" s="54"/>
      <c r="N77" s="51"/>
      <c r="O77" s="54"/>
      <c r="P77" s="51"/>
      <c r="Q77" s="54"/>
      <c r="R77" s="51"/>
      <c r="S77" s="54"/>
      <c r="T77" s="51"/>
      <c r="U77" s="54"/>
      <c r="V77" s="51"/>
      <c r="W77" s="55" t="s">
        <v>0</v>
      </c>
      <c r="X77" s="51"/>
      <c r="Y77" s="56">
        <f t="shared" ref="Y77:AD77" si="27">Y69+Y74+Y75+Y78</f>
        <v>0</v>
      </c>
      <c r="Z77" s="56">
        <f t="shared" si="27"/>
        <v>0</v>
      </c>
      <c r="AA77" s="56">
        <f t="shared" si="27"/>
        <v>0</v>
      </c>
      <c r="AB77" s="56">
        <f t="shared" si="27"/>
        <v>0</v>
      </c>
      <c r="AC77" s="56">
        <f>AC69+AC74+AC75+AC76</f>
        <v>84.200000000000017</v>
      </c>
      <c r="AD77" s="56">
        <f t="shared" si="27"/>
        <v>0</v>
      </c>
      <c r="AE77" s="56">
        <f>AE69+AE74+AE75+AE76</f>
        <v>84.200000000000017</v>
      </c>
      <c r="AF77" s="56">
        <f>AF69+AF74+AF75+AF76</f>
        <v>0</v>
      </c>
      <c r="AG77" s="56">
        <f>AG69+AG74+AG75+AG76</f>
        <v>84.200000000000017</v>
      </c>
      <c r="AH77" s="56">
        <f>AH69+AH74+AH75+AH76</f>
        <v>0</v>
      </c>
      <c r="AI77" s="56">
        <f>AI69+AI74+AI75+AI76</f>
        <v>84.200000000000017</v>
      </c>
      <c r="AJ77" s="51"/>
      <c r="AK77" s="56">
        <f>AK69+AK74+AK75+AK76</f>
        <v>336.80000000000007</v>
      </c>
      <c r="AL77" s="51"/>
      <c r="AM77" s="56">
        <f t="shared" si="20"/>
        <v>0</v>
      </c>
      <c r="AN77" s="51"/>
      <c r="AO77" s="56">
        <f t="shared" si="21"/>
        <v>0</v>
      </c>
      <c r="AP77" s="51"/>
      <c r="AQ77" s="56">
        <f t="shared" si="22"/>
        <v>88.410000000000025</v>
      </c>
      <c r="AR77" s="51"/>
      <c r="AS77" s="56">
        <f t="shared" si="23"/>
        <v>90.094000000000023</v>
      </c>
      <c r="AT77" s="51"/>
      <c r="AU77" s="56">
        <f t="shared" si="24"/>
        <v>93.462000000000018</v>
      </c>
      <c r="AV77" s="51"/>
      <c r="AW77" s="56">
        <f t="shared" si="25"/>
        <v>98.514000000000024</v>
      </c>
      <c r="AX77" s="51"/>
      <c r="AY77" s="56">
        <f t="shared" si="26"/>
        <v>370.48000000000008</v>
      </c>
      <c r="AZ77" s="51"/>
      <c r="BA77" s="53" t="s">
        <v>0</v>
      </c>
      <c r="BB77" s="53" t="s">
        <v>0</v>
      </c>
    </row>
    <row r="78" spans="1:54">
      <c r="C78" s="4" t="s">
        <v>146</v>
      </c>
      <c r="F78" s="1" t="s">
        <v>1</v>
      </c>
      <c r="G78" s="2" t="s">
        <v>5</v>
      </c>
      <c r="I78" s="9"/>
      <c r="K78" s="9"/>
      <c r="M78" s="9"/>
      <c r="O78" s="9"/>
      <c r="Q78" s="9"/>
      <c r="S78" s="9"/>
      <c r="U78" s="9"/>
      <c r="W78" s="3" t="s">
        <v>0</v>
      </c>
      <c r="Y78" s="11">
        <v>0</v>
      </c>
      <c r="Z78" s="32"/>
      <c r="AA78" s="11">
        <v>0</v>
      </c>
      <c r="AC78" s="11">
        <v>5</v>
      </c>
      <c r="AE78" s="11">
        <v>5</v>
      </c>
      <c r="AG78" s="11">
        <v>5</v>
      </c>
      <c r="AI78" s="11">
        <v>5</v>
      </c>
      <c r="AJ78" s="32"/>
      <c r="AK78" s="11">
        <f>SUM(Y78:AJ78)</f>
        <v>20</v>
      </c>
      <c r="AL78" s="32"/>
      <c r="AM78" s="11">
        <f t="shared" si="20"/>
        <v>0</v>
      </c>
      <c r="AN78" s="32"/>
      <c r="AO78" s="11">
        <f t="shared" si="21"/>
        <v>0</v>
      </c>
      <c r="AP78" s="32"/>
      <c r="AQ78" s="11">
        <f t="shared" si="22"/>
        <v>5.25</v>
      </c>
      <c r="AR78" s="32"/>
      <c r="AS78" s="11">
        <f t="shared" si="23"/>
        <v>5.35</v>
      </c>
      <c r="AT78" s="32"/>
      <c r="AU78" s="11">
        <f t="shared" si="24"/>
        <v>5.55</v>
      </c>
      <c r="AV78" s="32"/>
      <c r="AW78" s="11">
        <f t="shared" si="25"/>
        <v>5.85</v>
      </c>
      <c r="AX78" s="32"/>
      <c r="AY78" s="11">
        <f t="shared" si="26"/>
        <v>22</v>
      </c>
      <c r="BA78" s="2" t="s">
        <v>145</v>
      </c>
      <c r="BB78" s="2" t="s">
        <v>3</v>
      </c>
    </row>
    <row r="79" spans="1:54" s="57" customFormat="1">
      <c r="A79" s="51"/>
      <c r="B79" s="52" t="s">
        <v>144</v>
      </c>
      <c r="C79" s="51"/>
      <c r="D79" s="51"/>
      <c r="E79" s="51"/>
      <c r="F79" s="51" t="s">
        <v>1</v>
      </c>
      <c r="G79" s="53" t="s">
        <v>0</v>
      </c>
      <c r="H79" s="51"/>
      <c r="I79" s="54"/>
      <c r="J79" s="51"/>
      <c r="K79" s="54"/>
      <c r="L79" s="51"/>
      <c r="M79" s="54"/>
      <c r="N79" s="51"/>
      <c r="O79" s="54"/>
      <c r="P79" s="51"/>
      <c r="Q79" s="54"/>
      <c r="R79" s="51"/>
      <c r="S79" s="54"/>
      <c r="T79" s="51"/>
      <c r="U79" s="54"/>
      <c r="V79" s="51"/>
      <c r="W79" s="55" t="s">
        <v>0</v>
      </c>
      <c r="X79" s="51"/>
      <c r="Y79" s="56">
        <f t="shared" ref="Y79:AH79" si="28">Y77+Y78</f>
        <v>0</v>
      </c>
      <c r="Z79" s="56">
        <f t="shared" si="28"/>
        <v>0</v>
      </c>
      <c r="AA79" s="56">
        <f t="shared" si="28"/>
        <v>0</v>
      </c>
      <c r="AB79" s="56">
        <f t="shared" si="28"/>
        <v>0</v>
      </c>
      <c r="AC79" s="56">
        <f>AC77+AC78</f>
        <v>89.200000000000017</v>
      </c>
      <c r="AD79" s="56">
        <f t="shared" si="28"/>
        <v>0</v>
      </c>
      <c r="AE79" s="56">
        <f t="shared" si="28"/>
        <v>89.200000000000017</v>
      </c>
      <c r="AF79" s="56">
        <f t="shared" si="28"/>
        <v>0</v>
      </c>
      <c r="AG79" s="56">
        <f t="shared" si="28"/>
        <v>89.200000000000017</v>
      </c>
      <c r="AH79" s="56">
        <f t="shared" si="28"/>
        <v>0</v>
      </c>
      <c r="AI79" s="56">
        <f>AI77+AI78</f>
        <v>89.200000000000017</v>
      </c>
      <c r="AJ79" s="51"/>
      <c r="AK79" s="56">
        <f>AK77+AK78</f>
        <v>356.80000000000007</v>
      </c>
      <c r="AL79" s="51"/>
      <c r="AM79" s="56">
        <f t="shared" si="20"/>
        <v>0</v>
      </c>
      <c r="AN79" s="51"/>
      <c r="AO79" s="56">
        <f t="shared" si="21"/>
        <v>0</v>
      </c>
      <c r="AP79" s="51"/>
      <c r="AQ79" s="56">
        <f t="shared" si="22"/>
        <v>93.660000000000025</v>
      </c>
      <c r="AR79" s="51"/>
      <c r="AS79" s="56">
        <f t="shared" si="23"/>
        <v>95.444000000000017</v>
      </c>
      <c r="AT79" s="51"/>
      <c r="AU79" s="56">
        <f t="shared" si="24"/>
        <v>99.012000000000015</v>
      </c>
      <c r="AV79" s="51"/>
      <c r="AW79" s="56">
        <f t="shared" si="25"/>
        <v>104.36400000000002</v>
      </c>
      <c r="AX79" s="51"/>
      <c r="AY79" s="56">
        <f t="shared" si="26"/>
        <v>392.48000000000008</v>
      </c>
      <c r="AZ79" s="51"/>
      <c r="BA79" s="53" t="s">
        <v>0</v>
      </c>
      <c r="BB79" s="53" t="s">
        <v>0</v>
      </c>
    </row>
    <row r="80" spans="1:54" s="57" customFormat="1">
      <c r="A80" s="52" t="s">
        <v>2</v>
      </c>
      <c r="B80" s="51"/>
      <c r="C80" s="51"/>
      <c r="D80" s="51"/>
      <c r="E80" s="51"/>
      <c r="F80" s="51" t="s">
        <v>1</v>
      </c>
      <c r="G80" s="53" t="s">
        <v>0</v>
      </c>
      <c r="H80" s="51"/>
      <c r="I80" s="54"/>
      <c r="J80" s="51"/>
      <c r="K80" s="54"/>
      <c r="L80" s="51"/>
      <c r="M80" s="54"/>
      <c r="N80" s="51"/>
      <c r="O80" s="54"/>
      <c r="P80" s="51"/>
      <c r="Q80" s="54"/>
      <c r="R80" s="51"/>
      <c r="S80" s="54"/>
      <c r="T80" s="51"/>
      <c r="U80" s="54"/>
      <c r="V80" s="51"/>
      <c r="W80" s="55" t="s">
        <v>0</v>
      </c>
      <c r="X80" s="51"/>
      <c r="Y80" s="56">
        <f t="shared" ref="Y80:AI80" si="29">Y79+Y63</f>
        <v>10.5</v>
      </c>
      <c r="Z80" s="56">
        <f t="shared" si="29"/>
        <v>0</v>
      </c>
      <c r="AA80" s="56">
        <f t="shared" si="29"/>
        <v>21.5</v>
      </c>
      <c r="AB80" s="56">
        <f t="shared" si="29"/>
        <v>0</v>
      </c>
      <c r="AC80" s="56">
        <f>AC79+AC63</f>
        <v>345.30000000000007</v>
      </c>
      <c r="AD80" s="56">
        <f t="shared" si="29"/>
        <v>0</v>
      </c>
      <c r="AE80" s="56">
        <f t="shared" si="29"/>
        <v>293.20000000000005</v>
      </c>
      <c r="AF80" s="56">
        <f t="shared" si="29"/>
        <v>0</v>
      </c>
      <c r="AG80" s="56">
        <f t="shared" si="29"/>
        <v>253.70000000000002</v>
      </c>
      <c r="AH80" s="56">
        <f t="shared" si="29"/>
        <v>0</v>
      </c>
      <c r="AI80" s="56">
        <f t="shared" si="29"/>
        <v>221.20000000000002</v>
      </c>
      <c r="AJ80" s="51"/>
      <c r="AK80" s="56">
        <f>AK79+AK63</f>
        <v>1145.4000000000001</v>
      </c>
      <c r="AL80" s="51"/>
      <c r="AM80" s="56">
        <f t="shared" si="20"/>
        <v>10.5</v>
      </c>
      <c r="AN80" s="51"/>
      <c r="AO80" s="56">
        <f t="shared" si="21"/>
        <v>21.93</v>
      </c>
      <c r="AP80" s="51"/>
      <c r="AQ80" s="56">
        <f t="shared" si="22"/>
        <v>362.56500000000005</v>
      </c>
      <c r="AR80" s="51"/>
      <c r="AS80" s="56">
        <f t="shared" si="23"/>
        <v>313.72400000000005</v>
      </c>
      <c r="AT80" s="51"/>
      <c r="AU80" s="56">
        <f t="shared" si="24"/>
        <v>281.60700000000003</v>
      </c>
      <c r="AV80" s="51"/>
      <c r="AW80" s="56">
        <f t="shared" si="25"/>
        <v>258.80400000000003</v>
      </c>
      <c r="AX80" s="51"/>
      <c r="AY80" s="56">
        <f t="shared" si="26"/>
        <v>1249.1300000000001</v>
      </c>
      <c r="AZ80" s="51"/>
      <c r="BA80" s="53" t="s">
        <v>0</v>
      </c>
      <c r="BB80" s="53" t="s">
        <v>0</v>
      </c>
    </row>
    <row r="81" spans="1:1">
      <c r="A81" s="4" t="s">
        <v>1</v>
      </c>
    </row>
    <row r="82" spans="1:1">
      <c r="A82" s="4" t="s">
        <v>143</v>
      </c>
    </row>
    <row r="83" spans="1:1">
      <c r="A83" s="4" t="s">
        <v>142</v>
      </c>
    </row>
    <row r="84" spans="1:1">
      <c r="A84" s="4" t="s">
        <v>141</v>
      </c>
    </row>
    <row r="85" spans="1:1">
      <c r="A85" s="4" t="s">
        <v>140</v>
      </c>
    </row>
    <row r="86" spans="1:1">
      <c r="A86" s="4" t="s">
        <v>139</v>
      </c>
    </row>
    <row r="87" spans="1:1">
      <c r="A87" s="4" t="s">
        <v>138</v>
      </c>
    </row>
    <row r="88" spans="1:1">
      <c r="A88" s="4" t="s">
        <v>137</v>
      </c>
    </row>
    <row r="89" spans="1:1">
      <c r="A89" s="4" t="s">
        <v>136</v>
      </c>
    </row>
    <row r="90" spans="1:1">
      <c r="A90" s="4" t="s">
        <v>135</v>
      </c>
    </row>
    <row r="91" spans="1:1">
      <c r="A91" s="4" t="s">
        <v>134</v>
      </c>
    </row>
    <row r="92" spans="1:1">
      <c r="A92" s="4" t="s">
        <v>133</v>
      </c>
    </row>
    <row r="93" spans="1:1">
      <c r="A93" s="4" t="s">
        <v>132</v>
      </c>
    </row>
  </sheetData>
  <phoneticPr fontId="1" type="noConversion"/>
  <printOptions gridLines="1"/>
  <pageMargins left="0.11811023622047245" right="0.11811023622047245" top="0.51181102362204722" bottom="0.51181102362204722" header="0.23622047244094491" footer="0.23622047244094491"/>
  <pageSetup pageOrder="overThenDown" orientation="landscape" r:id="rId1"/>
  <headerFooter>
    <oddHeader>&amp;A</oddHeader>
    <oddFooter>Page &amp;P of &amp;N</oddFooter>
  </headerFooter>
  <colBreaks count="1" manualBreakCount="1">
    <brk id="3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COMFIN</vt:lpstr>
      <vt:lpstr>COMYRT</vt:lpstr>
      <vt:lpstr>Table 1 - National Coordination</vt:lpstr>
      <vt:lpstr>Table 2 - Kutch Landscape (GUJ)</vt:lpstr>
      <vt:lpstr>Table 3- Askote (UTT)</vt:lpstr>
      <vt:lpstr>Table 4- Gir FLC</vt:lpstr>
      <vt:lpstr>Table 5 - Periyar - FLC</vt:lpstr>
      <vt:lpstr>Table 6- Kalakad FLC</vt:lpstr>
      <vt:lpstr>Table 7 - Natl. Cap. Bldg (WII)</vt:lpstr>
      <vt:lpstr>Table 8 -  Additional Sites</vt:lpstr>
      <vt:lpstr>'Table 1 - National Coordination'!Print_Area</vt:lpstr>
      <vt:lpstr>'Table 8 -  Additional Sites'!Print_Area</vt:lpstr>
      <vt:lpstr>'Table 1 - National Coordination'!Print_Titles</vt:lpstr>
      <vt:lpstr>'Table 2 - Kutch Landscape (GUJ)'!Print_Titles</vt:lpstr>
      <vt:lpstr>'Table 3- Askote (UTT)'!Print_Titles</vt:lpstr>
      <vt:lpstr>'Table 5 - Periyar - FLC'!Print_Titles</vt:lpstr>
      <vt:lpstr>'Table 6- Kalakad FLC'!Print_Titles</vt:lpstr>
      <vt:lpstr>'Table 7 - Natl. Cap. Bldg (WII)'!Print_Titles</vt:lpstr>
      <vt:lpstr>'Table 8 -  Additional Sites'!Print_Titles</vt:lpstr>
    </vt:vector>
  </TitlesOfParts>
  <Company>RDA Consultants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wb22308</dc:creator>
  <cp:lastModifiedBy>JSRANA</cp:lastModifiedBy>
  <cp:lastPrinted>2011-07-01T21:46:43Z</cp:lastPrinted>
  <dcterms:created xsi:type="dcterms:W3CDTF">2001-11-14T02:18:53Z</dcterms:created>
  <dcterms:modified xsi:type="dcterms:W3CDTF">2012-03-06T20:13:47Z</dcterms:modified>
</cp:coreProperties>
</file>